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6.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drawings/drawing1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3.xml" ContentType="application/vnd.openxmlformats-officedocument.spreadsheetml.comments+xml"/>
  <Override PartName="/xl/drawings/drawing27.xml" ContentType="application/vnd.openxmlformats-officedocument.drawing+xml"/>
  <Override PartName="/xl/comments4.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3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3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btdata2\Home\kmccutcheon\Desktop\MISC\Supplier Standards Guide\"/>
    </mc:Choice>
  </mc:AlternateContent>
  <bookViews>
    <workbookView xWindow="0" yWindow="0" windowWidth="21600" windowHeight="9795" tabRatio="885"/>
  </bookViews>
  <sheets>
    <sheet name="COVER" sheetId="1" r:id="rId1"/>
    <sheet name="INTRO" sheetId="2" r:id="rId2"/>
    <sheet name="PPAP REQUIREMENTS" sheetId="3" r:id="rId3"/>
    <sheet name="LABELING" sheetId="4" r:id="rId4"/>
    <sheet name="PSW" sheetId="5" r:id="rId5"/>
    <sheet name="C of C Template" sheetId="48" r:id="rId6"/>
    <sheet name="PPAP CHECK LIST" sheetId="52" r:id="rId7"/>
    <sheet name="DIMENSIONAL" sheetId="34" r:id="rId8"/>
    <sheet name="PRINT NOTES" sheetId="7" r:id="rId9"/>
    <sheet name="DESIGN RECORD" sheetId="53" r:id="rId10"/>
    <sheet name="MATL CERT" sheetId="54" r:id="rId11"/>
    <sheet name="QLDs" sheetId="55" r:id="rId12"/>
    <sheet name="PRINT NOTES - Performance Tests" sheetId="30" r:id="rId13"/>
    <sheet name="PRINT NOTES - Defense PAINT" sheetId="35" r:id="rId14"/>
    <sheet name="PRINT NOTES- Defense PLATING  " sheetId="49" r:id="rId15"/>
    <sheet name="PRINT NOTES - WELDING" sheetId="39" r:id="rId16"/>
    <sheet name="Criticality Matrix" sheetId="43" r:id="rId17"/>
    <sheet name="Severity ratings " sheetId="44" r:id="rId18"/>
    <sheet name="Occurrence ratings" sheetId="45" r:id="rId19"/>
    <sheet name="Detection ratings" sheetId="46" r:id="rId20"/>
    <sheet name="DFMEA" sheetId="40" r:id="rId21"/>
    <sheet name="FLOW" sheetId="12" r:id="rId22"/>
    <sheet name="PFMEA " sheetId="41" r:id="rId23"/>
    <sheet name="CPLAN" sheetId="14" r:id="rId24"/>
    <sheet name="MASTER SAMPLE PHOTO" sheetId="15" r:id="rId25"/>
    <sheet name="UID TRACEABILITY LABEL" sheetId="51" r:id="rId26"/>
    <sheet name="LABEL PHOTO" sheetId="36" r:id="rId27"/>
    <sheet name="PACKAGING" sheetId="56" r:id="rId28"/>
    <sheet name="TOOLING" sheetId="16" r:id="rId29"/>
    <sheet name="CAPABILITY STUDY" sheetId="42" r:id="rId30"/>
    <sheet name="GR&amp;R ATT(Analytic)" sheetId="20" r:id="rId31"/>
    <sheet name="Graph" sheetId="21" r:id="rId32"/>
    <sheet name="GR&amp;R ATT(Risk)" sheetId="22" r:id="rId33"/>
    <sheet name="GR&amp;R VAR(TV)" sheetId="23" r:id="rId34"/>
    <sheet name="GR&amp;R VAR(Tol)" sheetId="24" r:id="rId35"/>
    <sheet name="GR&amp;R ANOVA" sheetId="25" r:id="rId36"/>
    <sheet name="Graphical" sheetId="26" r:id="rId37"/>
    <sheet name="GR&amp;R X&amp;R" sheetId="27" r:id="rId38"/>
    <sheet name="Gage R" sheetId="28" r:id="rId39"/>
    <sheet name="Module1" sheetId="29" state="veryHidden" r:id="rId40"/>
  </sheets>
  <externalReferences>
    <externalReference r:id="rId41"/>
    <externalReference r:id="rId42"/>
    <externalReference r:id="rId43"/>
    <externalReference r:id="rId44"/>
  </externalReferences>
  <definedNames>
    <definedName name="Estimate" localSheetId="13">'[1]Estimate Standard Deviation'!$B$2</definedName>
    <definedName name="Estimate">'[2]Estimate Standard Deviation'!$B$2</definedName>
    <definedName name="Friedman1" localSheetId="13">OFFSET([3]Friedman!$K$16,0,0,COUNT([3]Friedman!$K$1:$K$65536))</definedName>
    <definedName name="Friedman1">OFFSET([4]Friedman!$K$16,0,0,COUNT([4]Friedman!$K$1:$K$65536))</definedName>
    <definedName name="Friedman10" localSheetId="13">OFFSET([3]Friedman!$T$16,0,0,COUNT([3]Friedman!$T$1:$T$65536))</definedName>
    <definedName name="Friedman10">OFFSET([4]Friedman!$T$16,0,0,COUNT([4]Friedman!$T$1:$T$65536))</definedName>
    <definedName name="Friedman2" localSheetId="13">OFFSET([3]Friedman!$L$16,0,0,COUNT([3]Friedman!$L$1:$L$65536))</definedName>
    <definedName name="Friedman2">OFFSET([4]Friedman!$L$16,0,0,COUNT([4]Friedman!$L$1:$L$65536))</definedName>
    <definedName name="Friedman3" localSheetId="13">OFFSET([3]Friedman!$M$16,0,0,COUNT([3]Friedman!$M$1:$M$65536))</definedName>
    <definedName name="Friedman3">OFFSET([4]Friedman!$M$16,0,0,COUNT([4]Friedman!$M$1:$M$65536))</definedName>
    <definedName name="Friedman4" localSheetId="13">OFFSET([3]Friedman!$N$16,0,0,COUNT([3]Friedman!$N$1:$N$65536))</definedName>
    <definedName name="Friedman4">OFFSET([4]Friedman!$N$16,0,0,COUNT([4]Friedman!$N$1:$N$65536))</definedName>
    <definedName name="Friedman5" localSheetId="13">OFFSET([3]Friedman!$O$16,0,0,COUNT([3]Friedman!$O$1:$O$65536))</definedName>
    <definedName name="Friedman5">OFFSET([4]Friedman!$O$16,0,0,COUNT([4]Friedman!$O$1:$O$65536))</definedName>
    <definedName name="Friedman6" localSheetId="13">OFFSET([3]Friedman!$P$16,0,0,COUNT([3]Friedman!$P$1:$P$65536))</definedName>
    <definedName name="Friedman6">OFFSET([4]Friedman!$P$16,0,0,COUNT([4]Friedman!$P$1:$P$65536))</definedName>
    <definedName name="Friedman7" localSheetId="13">OFFSET([3]Friedman!$Q$16,0,0,COUNT([3]Friedman!$Q$1:$Q$65536))</definedName>
    <definedName name="Friedman7">OFFSET([4]Friedman!$Q$16,0,0,COUNT([4]Friedman!$Q$1:$Q$65536))</definedName>
    <definedName name="Friedman8" localSheetId="13">OFFSET([3]Friedman!$R$16,0,0,COUNT([3]Friedman!$R$1:$R$65536))</definedName>
    <definedName name="Friedman8">OFFSET([4]Friedman!$R$16,0,0,COUNT([4]Friedman!$R$1:$R$65536))</definedName>
    <definedName name="Friedman9" localSheetId="13">OFFSET([3]Friedman!$S$16,0,0,COUNT([3]Friedman!$S$1:$S$65536))</definedName>
    <definedName name="Friedman9">OFFSET([4]Friedman!$S$16,0,0,COUNT([4]Friedman!$S$1:$S$65536))</definedName>
    <definedName name="FriedmanNonBlank1" localSheetId="13">OFFSET([3]Friedman!$K$16,0,0,COUNTA([3]Friedman!$K$1:$K$65536)-1)</definedName>
    <definedName name="FriedmanNonBlank1">OFFSET([4]Friedman!$K$16,0,0,COUNTA([4]Friedman!$K$1:$K$65536)-1)</definedName>
    <definedName name="FriedmanNonBlank10" localSheetId="13">OFFSET([3]Friedman!$T$16,0,0,COUNTA([3]Friedman!$T$1:$T$65536)-1)</definedName>
    <definedName name="FriedmanNonBlank10">OFFSET([4]Friedman!$T$16,0,0,COUNTA([4]Friedman!$T$1:$T$65536)-1)</definedName>
    <definedName name="FriedmanNonBlank2" localSheetId="13">OFFSET([3]Friedman!$L$16,0,0,COUNTA([3]Friedman!$L$1:$L$65536)-1)</definedName>
    <definedName name="FriedmanNonBlank2">OFFSET([4]Friedman!$L$16,0,0,COUNTA([4]Friedman!$L$1:$L$65536)-1)</definedName>
    <definedName name="FriedmanNonBlank3" localSheetId="13">OFFSET([3]Friedman!$M$16,0,0,COUNTA([3]Friedman!$M$1:$M$65536)-2)</definedName>
    <definedName name="FriedmanNonBlank3">OFFSET([4]Friedman!$M$16,0,0,COUNTA([4]Friedman!$M$1:$M$65536)-2)</definedName>
    <definedName name="FriedmanNonBlank4" localSheetId="13">OFFSET([3]Friedman!$N$16,0,0,COUNTA([3]Friedman!$N$1:$N$65536)-1)</definedName>
    <definedName name="FriedmanNonBlank4">OFFSET([4]Friedman!$N$16,0,0,COUNTA([4]Friedman!$N$1:$N$65536)-1)</definedName>
    <definedName name="FriedmanNonBlank5" localSheetId="13">OFFSET([3]Friedman!$O$16,0,0,COUNTA([3]Friedman!$O$1:$O$65536)-2)</definedName>
    <definedName name="FriedmanNonBlank5">OFFSET([4]Friedman!$O$16,0,0,COUNTA([4]Friedman!$O$1:$O$65536)-2)</definedName>
    <definedName name="FriedmanNonBlank6" localSheetId="13">OFFSET([3]Friedman!$P$16,0,0,COUNTA([3]Friedman!$P$1:$P$65536)-1)</definedName>
    <definedName name="FriedmanNonBlank6">OFFSET([4]Friedman!$P$16,0,0,COUNTA([4]Friedman!$P$1:$P$65536)-1)</definedName>
    <definedName name="FriedmanNonBlank7" localSheetId="13">OFFSET([3]Friedman!$Q$16,0,0,COUNTA([3]Friedman!$Q$1:$Q$65536)-1)</definedName>
    <definedName name="FriedmanNonBlank7">OFFSET([4]Friedman!$Q$16,0,0,COUNTA([4]Friedman!$Q$1:$Q$65536)-1)</definedName>
    <definedName name="FriedmanNonBlank8" localSheetId="13">OFFSET([3]Friedman!$R$16,0,0,COUNTA([3]Friedman!$R$1:$R$65536)-1)</definedName>
    <definedName name="FriedmanNonBlank8">OFFSET([4]Friedman!$R$16,0,0,COUNTA([4]Friedman!$R$1:$R$65536)-1)</definedName>
    <definedName name="FriedmanNonBlank9" localSheetId="13">OFFSET([3]Friedman!$S$16,0,0,COUNTA([3]Friedman!$S$1:$S$65536)-1)</definedName>
    <definedName name="FriedmanNonBlank9">OFFSET([4]Friedman!$S$16,0,0,COUNTA([4]Friedman!$S$1:$S$65536)-1)</definedName>
    <definedName name="Home" localSheetId="26">#REF!</definedName>
    <definedName name="Home" localSheetId="27">#REF!</definedName>
    <definedName name="Home" localSheetId="6">#REF!</definedName>
    <definedName name="Home" localSheetId="13">#REF!</definedName>
    <definedName name="Home" localSheetId="12">#REF!</definedName>
    <definedName name="Home">#REF!</definedName>
    <definedName name="KruskalWallis1" localSheetId="13">OFFSET([3]KruskalWallis!$K$16,0,0,COUNT([3]KruskalWallis!$K$1:$K$65536))</definedName>
    <definedName name="KruskalWallis1">OFFSET([4]KruskalWallis!$K$16,0,0,COUNT([4]KruskalWallis!$K$1:$K$65536))</definedName>
    <definedName name="KruskalWallis10" localSheetId="13">OFFSET([3]KruskalWallis!$T$16,0,0,COUNT([3]KruskalWallis!$T$1:$T$65536))</definedName>
    <definedName name="KruskalWallis10">OFFSET([4]KruskalWallis!$T$16,0,0,COUNT([4]KruskalWallis!$T$1:$T$65536))</definedName>
    <definedName name="KruskalWallis2" localSheetId="13">OFFSET([3]KruskalWallis!$L$16,0,0,COUNT([3]KruskalWallis!$L$1:$L$65536))</definedName>
    <definedName name="KruskalWallis2">OFFSET([4]KruskalWallis!$L$16,0,0,COUNT([4]KruskalWallis!$L$1:$L$65536))</definedName>
    <definedName name="KruskalWallis3" localSheetId="13">OFFSET([3]KruskalWallis!$M$16,0,0,COUNT([3]KruskalWallis!$M$1:$M$65536))</definedName>
    <definedName name="KruskalWallis3">OFFSET([4]KruskalWallis!$M$16,0,0,COUNT([4]KruskalWallis!$M$1:$M$65536))</definedName>
    <definedName name="KruskalWallis4" localSheetId="13">OFFSET([3]KruskalWallis!$N$16,0,0,COUNT([3]KruskalWallis!$N$1:$N$65536))</definedName>
    <definedName name="KruskalWallis4">OFFSET([4]KruskalWallis!$N$16,0,0,COUNT([4]KruskalWallis!$N$1:$N$65536))</definedName>
    <definedName name="KruskalWallis5" localSheetId="13">OFFSET([3]KruskalWallis!$O$16,0,0,COUNT([3]KruskalWallis!$O$1:$O$65536))</definedName>
    <definedName name="KruskalWallis5">OFFSET([4]KruskalWallis!$O$16,0,0,COUNT([4]KruskalWallis!$O$1:$O$65536))</definedName>
    <definedName name="KruskalWallis6" localSheetId="13">OFFSET([3]KruskalWallis!$P$16,0,0,COUNT([3]KruskalWallis!$P$1:$P$65536))</definedName>
    <definedName name="KruskalWallis6">OFFSET([4]KruskalWallis!$P$16,0,0,COUNT([4]KruskalWallis!$P$1:$P$65536))</definedName>
    <definedName name="KruskalWallis7" localSheetId="13">OFFSET([3]KruskalWallis!$Q$16,0,0,COUNT([3]KruskalWallis!$Q$1:$Q$65536))</definedName>
    <definedName name="KruskalWallis7">OFFSET([4]KruskalWallis!$Q$16,0,0,COUNT([4]KruskalWallis!$Q$1:$Q$65536))</definedName>
    <definedName name="KruskalWallis8" localSheetId="13">OFFSET([3]KruskalWallis!$R$16,0,0,COUNT([3]KruskalWallis!$R$1:$R$65536))</definedName>
    <definedName name="KruskalWallis8">OFFSET([4]KruskalWallis!$R$16,0,0,COUNT([4]KruskalWallis!$R$1:$R$65536))</definedName>
    <definedName name="KruskalWallis9" localSheetId="13">OFFSET([3]KruskalWallis!$S$16,0,0,COUNT([3]KruskalWallis!$S$1:$S$65536))</definedName>
    <definedName name="KruskalWallis9">OFFSET([4]KruskalWallis!$S$16,0,0,COUNT([4]KruskalWallis!$S$1:$S$65536))</definedName>
    <definedName name="KruskalWallisNonBlank1" localSheetId="13">OFFSET([3]KruskalWallis!$K$16,0,0,COUNTA([3]KruskalWallis!$K$1:$K$65536)-1)</definedName>
    <definedName name="KruskalWallisNonBlank1">OFFSET([4]KruskalWallis!$K$16,0,0,COUNTA([4]KruskalWallis!$K$1:$K$65536)-1)</definedName>
    <definedName name="KruskalWallisNonBlank10" localSheetId="13">OFFSET([3]KruskalWallis!$T$16,0,0,COUNTA([3]KruskalWallis!$T$1:$T$65536)-1)</definedName>
    <definedName name="KruskalWallisNonBlank10">OFFSET([4]KruskalWallis!$T$16,0,0,COUNTA([4]KruskalWallis!$T$1:$T$65536)-1)</definedName>
    <definedName name="KruskalWallisNonBlank2" localSheetId="13">OFFSET([3]KruskalWallis!$L$16,0,0,COUNTA([3]KruskalWallis!$L$1:$L$65536)-1)</definedName>
    <definedName name="KruskalWallisNonBlank2">OFFSET([4]KruskalWallis!$L$16,0,0,COUNTA([4]KruskalWallis!$L$1:$L$65536)-1)</definedName>
    <definedName name="KruskalWallisNonBlank3" localSheetId="13">OFFSET([3]KruskalWallis!$M$16,0,0,COUNTA([3]KruskalWallis!$M$1:$M$65536)-2)</definedName>
    <definedName name="KruskalWallisNonBlank3">OFFSET([4]KruskalWallis!$M$16,0,0,COUNTA([4]KruskalWallis!$M$1:$M$65536)-2)</definedName>
    <definedName name="KruskalWallisNonBlank4" localSheetId="13">OFFSET([3]KruskalWallis!$N$16,0,0,COUNTA([3]KruskalWallis!$N$1:$N$65536)-1)</definedName>
    <definedName name="KruskalWallisNonBlank4">OFFSET([4]KruskalWallis!$N$16,0,0,COUNTA([4]KruskalWallis!$N$1:$N$65536)-1)</definedName>
    <definedName name="KruskalWallisNonBlank5" localSheetId="13">OFFSET([3]KruskalWallis!$O$16,0,0,COUNTA([3]KruskalWallis!$O$1:$O$65536)-2)</definedName>
    <definedName name="KruskalWallisNonBlank5">OFFSET([4]KruskalWallis!$O$16,0,0,COUNTA([4]KruskalWallis!$O$1:$O$65536)-2)</definedName>
    <definedName name="KruskalWallisNonBlank6" localSheetId="13">OFFSET([3]KruskalWallis!$P$16,0,0,COUNTA([3]KruskalWallis!$P$1:$P$65536)-1)</definedName>
    <definedName name="KruskalWallisNonBlank6">OFFSET([4]KruskalWallis!$P$16,0,0,COUNTA([4]KruskalWallis!$P$1:$P$65536)-1)</definedName>
    <definedName name="KruskalWallisNonBlank7" localSheetId="13">OFFSET([3]KruskalWallis!$Q$16,0,0,COUNTA([3]KruskalWallis!$Q$1:$Q$65536)-1)</definedName>
    <definedName name="KruskalWallisNonBlank7">OFFSET([4]KruskalWallis!$Q$16,0,0,COUNTA([4]KruskalWallis!$Q$1:$Q$65536)-1)</definedName>
    <definedName name="KruskalWallisNonBlank8" localSheetId="13">OFFSET([3]KruskalWallis!$R$16,0,0,COUNTA([3]KruskalWallis!$R$1:$R$65536)-1)</definedName>
    <definedName name="KruskalWallisNonBlank8">OFFSET([4]KruskalWallis!$R$16,0,0,COUNTA([4]KruskalWallis!$R$1:$R$65536)-1)</definedName>
    <definedName name="KruskalWallisNonBlank9" localSheetId="13">OFFSET([3]KruskalWallis!$S$16,0,0,COUNTA([3]KruskalWallis!$S$1:$S$65536)-1)</definedName>
    <definedName name="KruskalWallisNonBlank9">OFFSET([4]KruskalWallis!$S$16,0,0,COUNTA([4]KruskalWallis!$S$1:$S$65536)-1)</definedName>
    <definedName name="LCLr" localSheetId="26">OFFSET(#REF!,0,0,,COUNT(#REF!))</definedName>
    <definedName name="LCLr" localSheetId="27">OFFSET(#REF!,0,0,,COUNT(#REF!))</definedName>
    <definedName name="LCLr" localSheetId="6">OFFSET(#REF!,0,0,,COUNT(#REF!))</definedName>
    <definedName name="LCLr" localSheetId="13">OFFSET(#REF!,0,0,,COUNT(#REF!))</definedName>
    <definedName name="LCLr" localSheetId="12">OFFSET(#REF!,0,0,,COUNT(#REF!))</definedName>
    <definedName name="LCLr">OFFSET(#REF!,0,0,,COUNT(#REF!))</definedName>
    <definedName name="LCLx" localSheetId="26">OFFSET(#REF!,0,0,,COUNT(#REF!))</definedName>
    <definedName name="LCLx" localSheetId="27">OFFSET(#REF!,0,0,,COUNT(#REF!))</definedName>
    <definedName name="LCLx" localSheetId="6">OFFSET(#REF!,0,0,,COUNT(#REF!))</definedName>
    <definedName name="LCLx" localSheetId="13">OFFSET(#REF!,0,0,,COUNT(#REF!))</definedName>
    <definedName name="LCLx" localSheetId="12">OFFSET(#REF!,0,0,,COUNT(#REF!))</definedName>
    <definedName name="LCLx">OFFSET(#REF!,0,0,,COUNT(#REF!))</definedName>
    <definedName name="LSL" localSheetId="13">OFFSET('[1]Behind the scenes'!$E$89,'[1]Behind the scenes'!$L$88,0,'[1]Behind the scenes'!$L$90)</definedName>
    <definedName name="LSL">OFFSET('[2]Behind the scenes'!$E$89,'[2]Behind the scenes'!$L$88,0,'[2]Behind the scenes'!$L$90)</definedName>
    <definedName name="MannWhitney1" localSheetId="13">OFFSET([3]MannWhitney!$K$16,0,0,COUNT([3]MannWhitney!$K$1:$K$65536))</definedName>
    <definedName name="MannWhitney1">OFFSET([4]MannWhitney!$K$16,0,0,COUNT([4]MannWhitney!$K$1:$K$65536))</definedName>
    <definedName name="MannWhitney2" localSheetId="13">OFFSET([3]MannWhitney!$L$16,0,0,COUNT([3]MannWhitney!$L$1:$L$65536))</definedName>
    <definedName name="MannWhitney2">OFFSET([4]MannWhitney!$L$16,0,0,COUNT([4]MannWhitney!$L$1:$L$65536))</definedName>
    <definedName name="MannWhitneyNonBlank1" localSheetId="13">OFFSET([3]MannWhitney!$K$16,0,0,COUNTA([3]MannWhitney!$K$1:$K$65536)-1)</definedName>
    <definedName name="MannWhitneyNonBlank1">OFFSET([4]MannWhitney!$K$16,0,0,COUNTA([4]MannWhitney!$K$1:$K$65536)-1)</definedName>
    <definedName name="MannWhitneyNonBlank2" localSheetId="13">OFFSET([3]MannWhitney!$L$16,0,0,COUNTA([3]MannWhitney!$L$1:$L$65536)-1)</definedName>
    <definedName name="MannWhitneyNonBlank2">OFFSET([4]MannWhitney!$L$16,0,0,COUNTA([4]MannWhitney!$L$1:$L$65536)-1)</definedName>
    <definedName name="Normal" localSheetId="13">OFFSET('[1]Behind the scenes'!$B$89,'[1]Behind the scenes'!$L$88,0,'[1]Behind the scenes'!$L$90)</definedName>
    <definedName name="Normal">OFFSET('[2]Behind the scenes'!$B$89,'[2]Behind the scenes'!$L$88,0,'[2]Behind the scenes'!$L$90)</definedName>
    <definedName name="OneSampSignData" localSheetId="13">OFFSET([3]OneSampleSignTest!$K$16,0,0,COUNT([3]OneSampleSignTest!$K$1:$K$65536))</definedName>
    <definedName name="OneSampSignData">OFFSET([4]OneSampleSignTest!$K$16,0,0,COUNT([4]OneSampleSignTest!$K$1:$K$65536))</definedName>
    <definedName name="OneSampSignDataNonBlank" localSheetId="13">OFFSET([3]OneSampleSignTest!$K$16,0,0,COUNTA([3]OneSampleSignTest!$K$1:$K$65536)-1)</definedName>
    <definedName name="OneSampSignDataNonBlank">OFFSET([4]OneSampleSignTest!$K$16,0,0,COUNTA([4]OneSampleSignTest!$K$1:$K$65536)-1)</definedName>
    <definedName name="OneSampWilcoxon" localSheetId="13">OFFSET([3]OneSampleWilcoxon!$K$16,0,0,COUNT([3]OneSampleWilcoxon!$K$1:$K$65536))</definedName>
    <definedName name="OneSampWilcoxon">OFFSET([4]OneSampleWilcoxon!$K$16,0,0,COUNT([4]OneSampleWilcoxon!$K$1:$K$65536))</definedName>
    <definedName name="OneSampWilcoxonNonBlank" localSheetId="13">OFFSET([3]OneSampleWilcoxon!$K$16,0,0,COUNTA([3]OneSampleWilcoxon!$K$1:$K$65536)-1)</definedName>
    <definedName name="OneSampWilcoxonNonBlank">OFFSET([4]OneSampleWilcoxon!$K$16,0,0,COUNTA([4]OneSampleWilcoxon!$K$1:$K$65536)-1)</definedName>
    <definedName name="PairedSignData1" localSheetId="13">OFFSET([3]PairedSamplesSignTest!$K$16,0,0,COUNT([3]PairedSamplesSignTest!$K$1:$K$65536))</definedName>
    <definedName name="PairedSignData1">OFFSET([4]PairedSamplesSignTest!$K$16,0,0,COUNT([4]PairedSamplesSignTest!$K$1:$K$65536))</definedName>
    <definedName name="PairedSignData2" localSheetId="13">OFFSET([3]PairedSamplesSignTest!$L$16,0,0,COUNT([3]PairedSamplesSignTest!$L$1:$L$65536))</definedName>
    <definedName name="PairedSignData2">OFFSET([4]PairedSamplesSignTest!$L$16,0,0,COUNT([4]PairedSamplesSignTest!$L$1:$L$65536))</definedName>
    <definedName name="PairedSignDataNonBlank1" localSheetId="13">OFFSET([3]PairedSamplesSignTest!$K$16,0,0,COUNTA([3]PairedSamplesSignTest!$K$1:$K$65536)-1)</definedName>
    <definedName name="PairedSignDataNonBlank1">OFFSET([4]PairedSamplesSignTest!$K$16,0,0,COUNTA([4]PairedSamplesSignTest!$K$1:$K$65536)-1)</definedName>
    <definedName name="PairedSignDataNonBlank2" localSheetId="13">OFFSET([3]PairedSamplesSignTest!$L$16,0,0,COUNTA([3]PairedSamplesSignTest!$L$1:$L$65536)-1)</definedName>
    <definedName name="PairedSignDataNonBlank2">OFFSET([4]PairedSamplesSignTest!$L$16,0,0,COUNTA([4]PairedSamplesSignTest!$L$1:$L$65536)-1)</definedName>
    <definedName name="PairedWilcoxon1" localSheetId="13">OFFSET([3]PairedSamplesWilcoxon!$K$16,0,0,COUNT([3]PairedSamplesWilcoxon!$K$1:$K$65536))</definedName>
    <definedName name="PairedWilcoxon1">OFFSET([4]PairedSamplesWilcoxon!$K$16,0,0,COUNT([4]PairedSamplesWilcoxon!$K$1:$K$65536))</definedName>
    <definedName name="PairedWilcoxon2" localSheetId="13">OFFSET([3]PairedSamplesWilcoxon!$L$16,0,0,COUNT([3]PairedSamplesWilcoxon!$L$1:$L$65536))</definedName>
    <definedName name="PairedWilcoxon2">OFFSET([4]PairedSamplesWilcoxon!$L$16,0,0,COUNT([4]PairedSamplesWilcoxon!$L$1:$L$65536))</definedName>
    <definedName name="PairedWilcoxonNonBlank1" localSheetId="13">OFFSET([3]PairedSamplesWilcoxon!$K$16,0,0,COUNTA([3]PairedSamplesWilcoxon!$K$1:$K$65536)-1)</definedName>
    <definedName name="PairedWilcoxonNonBlank1">OFFSET([4]PairedSamplesWilcoxon!$K$16,0,0,COUNTA([4]PairedSamplesWilcoxon!$K$1:$K$65536)-1)</definedName>
    <definedName name="PairedWilcoxonNonBlank2" localSheetId="13">OFFSET([3]PairedSamplesWilcoxon!$L$16,0,0,COUNTA([3]PairedSamplesWilcoxon!$L$1:$L$65536)-1)</definedName>
    <definedName name="PairedWilcoxonNonBlank2">OFFSET([4]PairedSamplesWilcoxon!$L$16,0,0,COUNTA([4]PairedSamplesWilcoxon!$L$1:$L$65536)-1)</definedName>
    <definedName name="_xlnm.Print_Area" localSheetId="5">'C of C Template'!$A$1:$M$54</definedName>
    <definedName name="_xlnm.Print_Area" localSheetId="29">'CAPABILITY STUDY'!$A$1:$O$14</definedName>
    <definedName name="_xlnm.Print_Area" localSheetId="0">COVER!$A$1:$J$46</definedName>
    <definedName name="_xlnm.Print_Area" localSheetId="23">CPLAN!$A$1:$M$50</definedName>
    <definedName name="_xlnm.Print_Area" localSheetId="16">'Criticality Matrix'!$A$1:$R$29</definedName>
    <definedName name="_xlnm.Print_Area" localSheetId="19">'Detection ratings'!$A$1:$C$38</definedName>
    <definedName name="_xlnm.Print_Area" localSheetId="7">DIMENSIONAL!$A$1:$M$49</definedName>
    <definedName name="_xlnm.Print_Area" localSheetId="21">FLOW!$A$1:$M$55</definedName>
    <definedName name="_xlnm.Print_Area" localSheetId="38">'Gage R'!$A$1:$AA$68</definedName>
    <definedName name="_xlnm.Print_Area" localSheetId="35">'GR&amp;R ANOVA'!$A$1:$N$59</definedName>
    <definedName name="_xlnm.Print_Area" localSheetId="30">'GR&amp;R ATT(Analytic)'!$A$1:$L$66</definedName>
    <definedName name="_xlnm.Print_Area" localSheetId="32">'GR&amp;R ATT(Risk)'!$A$1:$M$115</definedName>
    <definedName name="_xlnm.Print_Area" localSheetId="34">'GR&amp;R VAR(Tol)'!$A$1:$Y$62</definedName>
    <definedName name="_xlnm.Print_Area" localSheetId="33">'GR&amp;R VAR(TV)'!$A$1:$Y$42</definedName>
    <definedName name="_xlnm.Print_Area" localSheetId="37">'GR&amp;R X&amp;R'!$A$1:$AF$115</definedName>
    <definedName name="_xlnm.Print_Area" localSheetId="31">Graph!$A$1:$L$64</definedName>
    <definedName name="_xlnm.Print_Area" localSheetId="36">Graphical!$A$1:$N$443</definedName>
    <definedName name="_xlnm.Print_Area" localSheetId="1">INTRO!$A$1:$D$47</definedName>
    <definedName name="_xlnm.Print_Area" localSheetId="26">'LABEL PHOTO'!$A$1:$L$58</definedName>
    <definedName name="_xlnm.Print_Area" localSheetId="3">LABELING!$A$1:$I$27</definedName>
    <definedName name="_xlnm.Print_Area" localSheetId="24">'MASTER SAMPLE PHOTO'!$A$1:$L$59</definedName>
    <definedName name="_xlnm.Print_Area" localSheetId="18">'Occurrence ratings'!$A$1:$E$14</definedName>
    <definedName name="_xlnm.Print_Area" localSheetId="27">PACKAGING!$A$1:$L$59</definedName>
    <definedName name="_xlnm.Print_Area" localSheetId="22">'PFMEA '!$A$1:$S$51</definedName>
    <definedName name="_xlnm.Print_Area" localSheetId="6">'PPAP CHECK LIST'!$A$1:$W$163</definedName>
    <definedName name="_xlnm.Print_Area" localSheetId="2">'PPAP REQUIREMENTS'!$A$1:$K$41</definedName>
    <definedName name="_xlnm.Print_Area" localSheetId="8">'PRINT NOTES'!$A$1:$L$49</definedName>
    <definedName name="_xlnm.Print_Area" localSheetId="13">'PRINT NOTES - Defense PAINT'!$A$1:$L$40</definedName>
    <definedName name="_xlnm.Print_Area" localSheetId="12">'PRINT NOTES - Performance Tests'!$A$1:$L$49</definedName>
    <definedName name="_xlnm.Print_Area" localSheetId="15">'PRINT NOTES - WELDING'!$A$1:$O$47</definedName>
    <definedName name="_xlnm.Print_Area" localSheetId="4">PSW!$A$1:$S$73</definedName>
    <definedName name="_xlnm.Print_Area" localSheetId="17">'Severity ratings '!$A$1:$E$25</definedName>
    <definedName name="_xlnm.Print_Area" localSheetId="28">TOOLING!$A$1:$L$59</definedName>
    <definedName name="_xlnm.Print_Area" localSheetId="25">'UID TRACEABILITY LABEL'!$A$1:$L$60</definedName>
    <definedName name="_xlnm.Print_Titles" localSheetId="23">CPLAN!$1:$15</definedName>
    <definedName name="_xlnm.Print_Titles" localSheetId="7">DIMENSIONAL!$1:$9</definedName>
    <definedName name="_xlnm.Print_Titles" localSheetId="21">FLOW!$1:$15</definedName>
    <definedName name="_xlnm.Print_Titles" localSheetId="35">'GR&amp;R ANOVA'!$1:$9</definedName>
    <definedName name="_xlnm.Print_Titles" localSheetId="32">'GR&amp;R ATT(Risk)'!$1:$7</definedName>
    <definedName name="_xlnm.Print_Titles" localSheetId="37">'GR&amp;R X&amp;R'!$1:$10</definedName>
    <definedName name="_xlnm.Print_Titles" localSheetId="36">Graphical!$1:$9</definedName>
    <definedName name="_xlnm.Print_Titles" localSheetId="24">'MASTER SAMPLE PHOTO'!$1:$11</definedName>
    <definedName name="_xlnm.Print_Titles" localSheetId="27">PACKAGING!$1:$11</definedName>
    <definedName name="_xlnm.Print_Titles" localSheetId="6">'PPAP CHECK LIST'!$1:$14</definedName>
    <definedName name="_xlnm.Print_Titles" localSheetId="8">'PRINT NOTES'!$1:$9</definedName>
    <definedName name="_xlnm.Print_Titles" localSheetId="13">'PRINT NOTES - Defense PAINT'!$1:$15</definedName>
    <definedName name="_xlnm.Print_Titles" localSheetId="12">'PRINT NOTES - Performance Tests'!$1:$9</definedName>
    <definedName name="_xlnm.Print_Titles" localSheetId="15">'PRINT NOTES - WELDING'!$1:$9</definedName>
    <definedName name="_xlnm.Print_Titles" localSheetId="28">TOOLING!$1:$11</definedName>
    <definedName name="_xlnm.Print_Titles" localSheetId="25">'UID TRACEABILITY LABEL'!$1:$11</definedName>
    <definedName name="Range" localSheetId="26">OFFSET(#REF!,0,0,,COUNT(#REF!))</definedName>
    <definedName name="Range" localSheetId="27">OFFSET(#REF!,0,0,,COUNT(#REF!))</definedName>
    <definedName name="Range" localSheetId="6">OFFSET(#REF!,0,0,,COUNT(#REF!))</definedName>
    <definedName name="Range" localSheetId="13">OFFSET(#REF!,0,0,,COUNT(#REF!))</definedName>
    <definedName name="Range" localSheetId="12">OFFSET(#REF!,0,0,,COUNT(#REF!))</definedName>
    <definedName name="Range">OFFSET(#REF!,0,0,,COUNT(#REF!))</definedName>
    <definedName name="Rbar" localSheetId="26">OFFSET(#REF!,0,0,,COUNT(#REF!))</definedName>
    <definedName name="Rbar" localSheetId="27">OFFSET(#REF!,0,0,,COUNT(#REF!))</definedName>
    <definedName name="Rbar" localSheetId="6">OFFSET(#REF!,0,0,,COUNT(#REF!))</definedName>
    <definedName name="Rbar" localSheetId="13">OFFSET(#REF!,0,0,,COUNT(#REF!))</definedName>
    <definedName name="Rbar" localSheetId="12">OFFSET(#REF!,0,0,,COUNT(#REF!))</definedName>
    <definedName name="Rbar">OFFSET(#REF!,0,0,,COUNT(#REF!))</definedName>
    <definedName name="RPNlimit" localSheetId="26">#REF!</definedName>
    <definedName name="RPNlimit" localSheetId="27">#REF!</definedName>
    <definedName name="RPNlimit" localSheetId="6">#REF!</definedName>
    <definedName name="RPNlimit" localSheetId="13">#REF!</definedName>
    <definedName name="RPNlimit" localSheetId="12">#REF!</definedName>
    <definedName name="RPNlimit">#REF!</definedName>
    <definedName name="Sigma" localSheetId="13">OFFSET('[1]Behind the scenes'!$H$89,'[1]Behind the scenes'!$L$88,0,'[1]Behind the scenes'!$L$90)</definedName>
    <definedName name="Sigma">OFFSET('[2]Behind the scenes'!$H$89,'[2]Behind the scenes'!$L$88,0,'[2]Behind the scenes'!$L$90)</definedName>
    <definedName name="UCLr" localSheetId="26">OFFSET(#REF!,0,0,,COUNT(#REF!))</definedName>
    <definedName name="UCLr" localSheetId="27">OFFSET(#REF!,0,0,,COUNT(#REF!))</definedName>
    <definedName name="UCLr" localSheetId="6">OFFSET(#REF!,0,0,,COUNT(#REF!))</definedName>
    <definedName name="UCLr" localSheetId="13">OFFSET(#REF!,0,0,,COUNT(#REF!))</definedName>
    <definedName name="UCLr" localSheetId="12">OFFSET(#REF!,0,0,,COUNT(#REF!))</definedName>
    <definedName name="UCLr">OFFSET(#REF!,0,0,,COUNT(#REF!))</definedName>
    <definedName name="UCLx" localSheetId="26">OFFSET(#REF!,0,0,,COUNT(#REF!))</definedName>
    <definedName name="UCLx" localSheetId="27">OFFSET(#REF!,0,0,,COUNT(#REF!))</definedName>
    <definedName name="UCLx" localSheetId="6">OFFSET(#REF!,0,0,,COUNT(#REF!))</definedName>
    <definedName name="UCLx" localSheetId="13">OFFSET(#REF!,0,0,,COUNT(#REF!))</definedName>
    <definedName name="UCLx" localSheetId="12">OFFSET(#REF!,0,0,,COUNT(#REF!))</definedName>
    <definedName name="UCLx">OFFSET(#REF!,0,0,,COUNT(#REF!))</definedName>
    <definedName name="USL" localSheetId="13">OFFSET('[1]Behind the scenes'!$F$89,'[1]Behind the scenes'!$L$88,0,'[1]Behind the scenes'!$L$90)</definedName>
    <definedName name="USL">OFFSET('[2]Behind the scenes'!$F$89,'[2]Behind the scenes'!$L$88,0,'[2]Behind the scenes'!$L$90)</definedName>
    <definedName name="Xbar" localSheetId="26">OFFSET(#REF!,0,0,,COUNT(#REF!))</definedName>
    <definedName name="Xbar" localSheetId="27">OFFSET(#REF!,0,0,,COUNT(#REF!))</definedName>
    <definedName name="Xbar" localSheetId="6">OFFSET(#REF!,0,0,,COUNT(#REF!))</definedName>
    <definedName name="Xbar" localSheetId="13">OFFSET(#REF!,0,0,,COUNT(#REF!))</definedName>
    <definedName name="Xbar" localSheetId="12">OFFSET(#REF!,0,0,,COUNT(#REF!))</definedName>
    <definedName name="Xbar">OFFSET(#REF!,0,0,,COUNT(#REF!))</definedName>
    <definedName name="Xbarbar" localSheetId="26">OFFSET(#REF!,0,0,,COUNT(#REF!))</definedName>
    <definedName name="Xbarbar" localSheetId="27">OFFSET(#REF!,0,0,,COUNT(#REF!))</definedName>
    <definedName name="Xbarbar" localSheetId="6">OFFSET(#REF!,0,0,,COUNT(#REF!))</definedName>
    <definedName name="Xbarbar" localSheetId="13">OFFSET(#REF!,0,0,,COUNT(#REF!))</definedName>
    <definedName name="Xbarbar" localSheetId="12">OFFSET(#REF!,0,0,,COUNT(#REF!))</definedName>
    <definedName name="Xbarbar">OFFSET(#REF!,0,0,,COUNT(#REF!))</definedName>
    <definedName name="Xlabels" localSheetId="13">OFFSET('[1]Behind the scenes'!$A$89,'[1]Behind the scenes'!$L$88,0,'[1]Behind the scenes'!$L$90)</definedName>
    <definedName name="Xlabels">OFFSET('[2]Behind the scenes'!$A$89,'[2]Behind the scenes'!$L$88,0,'[2]Behind the scenes'!$L$90)</definedName>
    <definedName name="Z_4386EC60_C10A_4757_8A9B_A7E03A340F6B_.wvu.Cols" localSheetId="0" hidden="1">COVER!#REF!</definedName>
    <definedName name="Z_4386EC60_C10A_4757_8A9B_A7E03A340F6B_.wvu.PrintArea" localSheetId="29" hidden="1">'CAPABILITY STUDY'!$A$1:$L$7</definedName>
    <definedName name="Z_4386EC60_C10A_4757_8A9B_A7E03A340F6B_.wvu.PrintArea" localSheetId="0" hidden="1">COVER!$A$1:$J$46</definedName>
    <definedName name="Z_4386EC60_C10A_4757_8A9B_A7E03A340F6B_.wvu.PrintArea" localSheetId="7" hidden="1">DIMENSIONAL!$A$1:$M$49</definedName>
    <definedName name="Z_4386EC60_C10A_4757_8A9B_A7E03A340F6B_.wvu.PrintArea" localSheetId="21" hidden="1">FLOW!$A$1:$M$55</definedName>
    <definedName name="Z_4386EC60_C10A_4757_8A9B_A7E03A340F6B_.wvu.PrintArea" localSheetId="38" hidden="1">'Gage R'!$A$1:$AA$58</definedName>
    <definedName name="Z_4386EC60_C10A_4757_8A9B_A7E03A340F6B_.wvu.PrintArea" localSheetId="35" hidden="1">'GR&amp;R ANOVA'!$A$1:$N$60</definedName>
    <definedName name="Z_4386EC60_C10A_4757_8A9B_A7E03A340F6B_.wvu.PrintArea" localSheetId="32" hidden="1">'GR&amp;R ATT(Risk)'!$A$1:$M$115</definedName>
    <definedName name="Z_4386EC60_C10A_4757_8A9B_A7E03A340F6B_.wvu.PrintArea" localSheetId="33" hidden="1">'GR&amp;R VAR(TV)'!$A$1:$Y$42</definedName>
    <definedName name="Z_4386EC60_C10A_4757_8A9B_A7E03A340F6B_.wvu.PrintArea" localSheetId="37" hidden="1">'GR&amp;R X&amp;R'!$A$1:$AF$115</definedName>
    <definedName name="Z_4386EC60_C10A_4757_8A9B_A7E03A340F6B_.wvu.PrintArea" localSheetId="36" hidden="1">Graphical!$A$1:$N$443</definedName>
    <definedName name="Z_4386EC60_C10A_4757_8A9B_A7E03A340F6B_.wvu.PrintArea" localSheetId="1" hidden="1">INTRO!$A$1:$D$48</definedName>
    <definedName name="Z_4386EC60_C10A_4757_8A9B_A7E03A340F6B_.wvu.PrintArea" localSheetId="24" hidden="1">'MASTER SAMPLE PHOTO'!$A$1:$L$59</definedName>
    <definedName name="Z_4386EC60_C10A_4757_8A9B_A7E03A340F6B_.wvu.PrintArea" localSheetId="27" hidden="1">PACKAGING!$A$1:$L$59</definedName>
    <definedName name="Z_4386EC60_C10A_4757_8A9B_A7E03A340F6B_.wvu.PrintArea" localSheetId="2" hidden="1">'PPAP REQUIREMENTS'!$A$1:$K$41</definedName>
    <definedName name="Z_4386EC60_C10A_4757_8A9B_A7E03A340F6B_.wvu.PrintArea" localSheetId="8" hidden="1">'PRINT NOTES'!$A$1:$L$49</definedName>
    <definedName name="Z_4386EC60_C10A_4757_8A9B_A7E03A340F6B_.wvu.PrintArea" localSheetId="13" hidden="1">'PRINT NOTES - Defense PAINT'!$A$1:$L$40</definedName>
    <definedName name="Z_4386EC60_C10A_4757_8A9B_A7E03A340F6B_.wvu.PrintArea" localSheetId="12" hidden="1">'PRINT NOTES - Performance Tests'!$A$1:$L$49</definedName>
    <definedName name="Z_4386EC60_C10A_4757_8A9B_A7E03A340F6B_.wvu.PrintArea" localSheetId="15" hidden="1">'PRINT NOTES - WELDING'!$A$1:$L$47</definedName>
    <definedName name="Z_4386EC60_C10A_4757_8A9B_A7E03A340F6B_.wvu.PrintArea" localSheetId="4" hidden="1">PSW!$A$1:$S$73</definedName>
    <definedName name="Z_4386EC60_C10A_4757_8A9B_A7E03A340F6B_.wvu.PrintArea" localSheetId="28" hidden="1">TOOLING!$A$1:$L$59</definedName>
    <definedName name="Z_4386EC60_C10A_4757_8A9B_A7E03A340F6B_.wvu.PrintArea" localSheetId="25" hidden="1">'UID TRACEABILITY LABEL'!$A$1:$L$60</definedName>
    <definedName name="Z_4386EC60_C10A_4757_8A9B_A7E03A340F6B_.wvu.PrintTitles" localSheetId="23" hidden="1">CPLAN!$1:$15</definedName>
    <definedName name="Z_4386EC60_C10A_4757_8A9B_A7E03A340F6B_.wvu.PrintTitles" localSheetId="7" hidden="1">DIMENSIONAL!$1:$9</definedName>
    <definedName name="Z_4386EC60_C10A_4757_8A9B_A7E03A340F6B_.wvu.PrintTitles" localSheetId="21" hidden="1">FLOW!$1:$15</definedName>
    <definedName name="Z_4386EC60_C10A_4757_8A9B_A7E03A340F6B_.wvu.PrintTitles" localSheetId="35" hidden="1">'GR&amp;R ANOVA'!$1:$9</definedName>
    <definedName name="Z_4386EC60_C10A_4757_8A9B_A7E03A340F6B_.wvu.PrintTitles" localSheetId="32" hidden="1">'GR&amp;R ATT(Risk)'!$1:$7</definedName>
    <definedName name="Z_4386EC60_C10A_4757_8A9B_A7E03A340F6B_.wvu.PrintTitles" localSheetId="33" hidden="1">'GR&amp;R VAR(TV)'!#REF!</definedName>
    <definedName name="Z_4386EC60_C10A_4757_8A9B_A7E03A340F6B_.wvu.PrintTitles" localSheetId="37" hidden="1">'GR&amp;R X&amp;R'!$1:$10</definedName>
    <definedName name="Z_4386EC60_C10A_4757_8A9B_A7E03A340F6B_.wvu.PrintTitles" localSheetId="36" hidden="1">Graphical!$1:$9</definedName>
    <definedName name="Z_4386EC60_C10A_4757_8A9B_A7E03A340F6B_.wvu.PrintTitles" localSheetId="24" hidden="1">'MASTER SAMPLE PHOTO'!$1:$11</definedName>
    <definedName name="Z_4386EC60_C10A_4757_8A9B_A7E03A340F6B_.wvu.PrintTitles" localSheetId="27" hidden="1">PACKAGING!$1:$11</definedName>
    <definedName name="Z_4386EC60_C10A_4757_8A9B_A7E03A340F6B_.wvu.PrintTitles" localSheetId="8" hidden="1">'PRINT NOTES'!$1:$9</definedName>
    <definedName name="Z_4386EC60_C10A_4757_8A9B_A7E03A340F6B_.wvu.PrintTitles" localSheetId="13" hidden="1">'PRINT NOTES - Defense PAINT'!$1:$15</definedName>
    <definedName name="Z_4386EC60_C10A_4757_8A9B_A7E03A340F6B_.wvu.PrintTitles" localSheetId="12" hidden="1">'PRINT NOTES - Performance Tests'!$1:$9</definedName>
    <definedName name="Z_4386EC60_C10A_4757_8A9B_A7E03A340F6B_.wvu.PrintTitles" localSheetId="15" hidden="1">'PRINT NOTES - WELDING'!$1:$9</definedName>
    <definedName name="Z_4386EC60_C10A_4757_8A9B_A7E03A340F6B_.wvu.PrintTitles" localSheetId="28" hidden="1">TOOLING!$1:$11</definedName>
    <definedName name="Z_4386EC60_C10A_4757_8A9B_A7E03A340F6B_.wvu.PrintTitles" localSheetId="25" hidden="1">'UID TRACEABILITY LABEL'!$1:$11</definedName>
    <definedName name="Z_4386EC60_C10A_4757_8A9B_A7E03A340F6B_.wvu.Rows" localSheetId="29" hidden="1">'CAPABILITY STUDY'!$1:$4</definedName>
  </definedNames>
  <calcPr calcId="162913"/>
  <customWorkbookViews>
    <customWorkbookView name="Andrea J Krueger - Personal View" guid="{4386EC60-C10A-4757-8A9B-A7E03A340F6B}" mergeInterval="0" personalView="1" maximized="1" xWindow="1" yWindow="1" windowWidth="1280" windowHeight="794" tabRatio="949" activeSheetId="5"/>
  </customWorkbookViews>
</workbook>
</file>

<file path=xl/calcChain.xml><?xml version="1.0" encoding="utf-8"?>
<calcChain xmlns="http://schemas.openxmlformats.org/spreadsheetml/2006/main">
  <c r="K5" i="56" l="1"/>
  <c r="I3" i="56"/>
  <c r="C3" i="56"/>
  <c r="I2" i="56"/>
  <c r="C2" i="56"/>
  <c r="C8" i="41" l="1"/>
  <c r="D4" i="41"/>
  <c r="B4" i="41"/>
  <c r="C8" i="40"/>
  <c r="K5" i="49"/>
  <c r="W54" i="28" l="1"/>
  <c r="R54" i="28"/>
  <c r="G54" i="28"/>
  <c r="L49" i="28"/>
  <c r="K49" i="28"/>
  <c r="J49" i="28"/>
  <c r="I49" i="28"/>
  <c r="H49" i="28"/>
  <c r="G49" i="28"/>
  <c r="F49" i="28"/>
  <c r="E49" i="28"/>
  <c r="D49" i="28"/>
  <c r="C49" i="28"/>
  <c r="L48" i="28"/>
  <c r="K48" i="28"/>
  <c r="J48" i="28"/>
  <c r="I48" i="28"/>
  <c r="H48" i="28"/>
  <c r="G48" i="28"/>
  <c r="F48" i="28"/>
  <c r="E48" i="28"/>
  <c r="D48" i="28"/>
  <c r="L46" i="28"/>
  <c r="K46" i="28"/>
  <c r="J46" i="28"/>
  <c r="I46" i="28"/>
  <c r="H46" i="28"/>
  <c r="G46" i="28"/>
  <c r="F46" i="28"/>
  <c r="E46" i="28"/>
  <c r="D46" i="28"/>
  <c r="AR40" i="28"/>
  <c r="AQ40" i="28"/>
  <c r="AP40" i="28"/>
  <c r="AO40" i="28"/>
  <c r="AN40" i="28"/>
  <c r="AM40" i="28"/>
  <c r="AL40" i="28"/>
  <c r="AK40" i="28"/>
  <c r="AJ40" i="28"/>
  <c r="AI40" i="28"/>
  <c r="AR39" i="28"/>
  <c r="AQ39" i="28"/>
  <c r="AP39" i="28"/>
  <c r="AO39" i="28"/>
  <c r="AN39" i="28"/>
  <c r="AM39" i="28"/>
  <c r="AL39" i="28"/>
  <c r="AK39" i="28"/>
  <c r="AJ39" i="28"/>
  <c r="AI39" i="28"/>
  <c r="AR38" i="28"/>
  <c r="AQ38" i="28"/>
  <c r="AP38" i="28"/>
  <c r="AO38" i="28"/>
  <c r="AN38" i="28"/>
  <c r="AM38" i="28"/>
  <c r="AL38" i="28"/>
  <c r="AK38" i="28"/>
  <c r="AJ38" i="28"/>
  <c r="AI38" i="28"/>
  <c r="AR37" i="28"/>
  <c r="AQ37" i="28"/>
  <c r="AP37" i="28"/>
  <c r="AO37" i="28"/>
  <c r="AN37" i="28"/>
  <c r="AM37" i="28"/>
  <c r="AL37" i="28"/>
  <c r="AK37" i="28"/>
  <c r="AJ37" i="28"/>
  <c r="AI37" i="28"/>
  <c r="AR36" i="28"/>
  <c r="AQ36" i="28"/>
  <c r="AP36" i="28"/>
  <c r="AO36" i="28"/>
  <c r="AN36" i="28"/>
  <c r="AM36" i="28"/>
  <c r="AL36" i="28"/>
  <c r="AK36" i="28"/>
  <c r="AJ36" i="28"/>
  <c r="M32" i="28"/>
  <c r="H32" i="28"/>
  <c r="C32" i="28"/>
  <c r="AR18" i="28"/>
  <c r="AQ18" i="28"/>
  <c r="AP18" i="28"/>
  <c r="AO18" i="28"/>
  <c r="AN18" i="28"/>
  <c r="AM18" i="28"/>
  <c r="AL18" i="28"/>
  <c r="AK18" i="28"/>
  <c r="AJ18" i="28"/>
  <c r="AI18" i="28"/>
  <c r="AR17" i="28"/>
  <c r="AQ17" i="28"/>
  <c r="AP17" i="28"/>
  <c r="AO17" i="28"/>
  <c r="AN17" i="28"/>
  <c r="AM17" i="28"/>
  <c r="AL17" i="28"/>
  <c r="AK17" i="28"/>
  <c r="AJ17" i="28"/>
  <c r="AI17" i="28"/>
  <c r="AR16" i="28"/>
  <c r="AQ16" i="28"/>
  <c r="AP16" i="28"/>
  <c r="AO16" i="28"/>
  <c r="AN16" i="28"/>
  <c r="AM16" i="28"/>
  <c r="AL16" i="28"/>
  <c r="AK16" i="28"/>
  <c r="AJ16" i="28"/>
  <c r="AI16" i="28"/>
  <c r="AR15" i="28"/>
  <c r="AQ15" i="28"/>
  <c r="AP15" i="28"/>
  <c r="AO15" i="28"/>
  <c r="AN15" i="28"/>
  <c r="AM15" i="28"/>
  <c r="AL15" i="28"/>
  <c r="AK15" i="28"/>
  <c r="AJ15" i="28"/>
  <c r="AI15" i="28"/>
  <c r="AR14" i="28"/>
  <c r="AQ14" i="28"/>
  <c r="AP14" i="28"/>
  <c r="AO14" i="28"/>
  <c r="AN14" i="28"/>
  <c r="AM14" i="28"/>
  <c r="AL14" i="28"/>
  <c r="AK14" i="28"/>
  <c r="AJ14" i="28"/>
  <c r="M12" i="28"/>
  <c r="H12" i="28"/>
  <c r="C12" i="28"/>
  <c r="A7" i="28"/>
  <c r="Q5" i="28"/>
  <c r="T108" i="27"/>
  <c r="T106" i="27"/>
  <c r="AB101" i="27"/>
  <c r="AB100" i="27"/>
  <c r="AB99" i="27"/>
  <c r="AB98" i="27"/>
  <c r="T98" i="27"/>
  <c r="AB97" i="27"/>
  <c r="AB96" i="27"/>
  <c r="AB95" i="27"/>
  <c r="T95" i="27"/>
  <c r="AB94" i="27"/>
  <c r="AB93" i="27"/>
  <c r="AB92" i="27"/>
  <c r="T91" i="27"/>
  <c r="T87" i="27"/>
  <c r="T83" i="27"/>
  <c r="T81" i="27"/>
  <c r="AB80" i="27"/>
  <c r="AB79" i="27"/>
  <c r="T79" i="27"/>
  <c r="AB78" i="27"/>
  <c r="T77" i="27"/>
  <c r="T73" i="27"/>
  <c r="T71" i="27"/>
  <c r="T69" i="27"/>
  <c r="AF63" i="27"/>
  <c r="AE63" i="27"/>
  <c r="AD63" i="27"/>
  <c r="AC63" i="27"/>
  <c r="AB63" i="27"/>
  <c r="AA63" i="27"/>
  <c r="Z63" i="27"/>
  <c r="Y63" i="27"/>
  <c r="X63" i="27"/>
  <c r="W63" i="27"/>
  <c r="V63" i="27"/>
  <c r="U63" i="27"/>
  <c r="T63" i="27"/>
  <c r="S63" i="27"/>
  <c r="R63" i="27"/>
  <c r="Q63" i="27"/>
  <c r="P63" i="27"/>
  <c r="O63" i="27"/>
  <c r="N63" i="27"/>
  <c r="M63" i="27"/>
  <c r="L63" i="27"/>
  <c r="K63" i="27"/>
  <c r="J63" i="27"/>
  <c r="I63" i="27"/>
  <c r="H63" i="27"/>
  <c r="G63" i="27"/>
  <c r="F63" i="27"/>
  <c r="E63" i="27"/>
  <c r="D63" i="27"/>
  <c r="C63" i="27"/>
  <c r="AF62" i="27"/>
  <c r="AE62" i="27"/>
  <c r="AD62" i="27"/>
  <c r="AC62" i="27"/>
  <c r="AB62" i="27"/>
  <c r="AA62" i="27"/>
  <c r="Z62" i="27"/>
  <c r="Y62" i="27"/>
  <c r="X62" i="27"/>
  <c r="W62" i="27"/>
  <c r="V62" i="27"/>
  <c r="U62" i="27"/>
  <c r="T62" i="27"/>
  <c r="S62" i="27"/>
  <c r="R62" i="27"/>
  <c r="Q62" i="27"/>
  <c r="P62" i="27"/>
  <c r="O62" i="27"/>
  <c r="N62" i="27"/>
  <c r="M62" i="27"/>
  <c r="L62" i="27"/>
  <c r="K62" i="27"/>
  <c r="J62" i="27"/>
  <c r="I62" i="27"/>
  <c r="H62" i="27"/>
  <c r="G62" i="27"/>
  <c r="F62" i="27"/>
  <c r="E62" i="27"/>
  <c r="D62" i="27"/>
  <c r="C62" i="27"/>
  <c r="AF61" i="27"/>
  <c r="AE61" i="27"/>
  <c r="AD61" i="27"/>
  <c r="AC61" i="27"/>
  <c r="AB61" i="27"/>
  <c r="AA61" i="27"/>
  <c r="Z61" i="27"/>
  <c r="Y61" i="27"/>
  <c r="X61" i="27"/>
  <c r="W61" i="27"/>
  <c r="V61" i="27"/>
  <c r="U61" i="27"/>
  <c r="T61" i="27"/>
  <c r="S61" i="27"/>
  <c r="R61" i="27"/>
  <c r="Q61" i="27"/>
  <c r="P61" i="27"/>
  <c r="O61" i="27"/>
  <c r="N61" i="27"/>
  <c r="M61" i="27"/>
  <c r="L61" i="27"/>
  <c r="K61" i="27"/>
  <c r="J61" i="27"/>
  <c r="I61" i="27"/>
  <c r="H61" i="27"/>
  <c r="G61" i="27"/>
  <c r="F61" i="27"/>
  <c r="E61" i="27"/>
  <c r="D61" i="27"/>
  <c r="C61" i="27"/>
  <c r="AF60" i="27"/>
  <c r="AE60" i="27"/>
  <c r="AD60" i="27"/>
  <c r="AC60" i="27"/>
  <c r="AB60" i="27"/>
  <c r="AA60" i="27"/>
  <c r="Z60" i="27"/>
  <c r="Y60" i="27"/>
  <c r="X60" i="27"/>
  <c r="W60" i="27"/>
  <c r="V60" i="27"/>
  <c r="U60" i="27"/>
  <c r="T60" i="27"/>
  <c r="S60" i="27"/>
  <c r="R60" i="27"/>
  <c r="Q60" i="27"/>
  <c r="P60" i="27"/>
  <c r="O60" i="27"/>
  <c r="N60" i="27"/>
  <c r="M60" i="27"/>
  <c r="L60" i="27"/>
  <c r="K60" i="27"/>
  <c r="J60" i="27"/>
  <c r="I60" i="27"/>
  <c r="H60" i="27"/>
  <c r="G60" i="27"/>
  <c r="F60" i="27"/>
  <c r="E60" i="27"/>
  <c r="D60" i="27"/>
  <c r="C60" i="27"/>
  <c r="AF54" i="27"/>
  <c r="AE54" i="27"/>
  <c r="AD54" i="27"/>
  <c r="AC54" i="27"/>
  <c r="AB54" i="27"/>
  <c r="AA54" i="27"/>
  <c r="Z54" i="27"/>
  <c r="Y54" i="27"/>
  <c r="X54" i="27"/>
  <c r="V54" i="27"/>
  <c r="U54" i="27"/>
  <c r="T54" i="27"/>
  <c r="S54" i="27"/>
  <c r="R54" i="27"/>
  <c r="Q54" i="27"/>
  <c r="P54" i="27"/>
  <c r="O54" i="27"/>
  <c r="N54" i="27"/>
  <c r="L54" i="27"/>
  <c r="K54" i="27"/>
  <c r="J54" i="27"/>
  <c r="I54" i="27"/>
  <c r="H54" i="27"/>
  <c r="G54" i="27"/>
  <c r="F54" i="27"/>
  <c r="E54" i="27"/>
  <c r="D54" i="27"/>
  <c r="BL39" i="27"/>
  <c r="BK39" i="27"/>
  <c r="BJ39" i="27"/>
  <c r="BI39" i="27"/>
  <c r="BH39" i="27"/>
  <c r="BG39" i="27"/>
  <c r="BF39" i="27"/>
  <c r="BE39" i="27"/>
  <c r="BD39" i="27"/>
  <c r="BC39" i="27"/>
  <c r="BB39" i="27"/>
  <c r="BA39" i="27"/>
  <c r="AZ39" i="27"/>
  <c r="AY39" i="27"/>
  <c r="AX39" i="27"/>
  <c r="AW39" i="27"/>
  <c r="AV39" i="27"/>
  <c r="AU39" i="27"/>
  <c r="AT39" i="27"/>
  <c r="AS39" i="27"/>
  <c r="AR39" i="27"/>
  <c r="AQ39" i="27"/>
  <c r="AP39" i="27"/>
  <c r="AO39" i="27"/>
  <c r="AN39" i="27"/>
  <c r="AM39" i="27"/>
  <c r="AL39" i="27"/>
  <c r="AK39" i="27"/>
  <c r="AJ39" i="27"/>
  <c r="AI39" i="27"/>
  <c r="BL38" i="27"/>
  <c r="BK38" i="27"/>
  <c r="BJ38" i="27"/>
  <c r="BI38" i="27"/>
  <c r="BH38" i="27"/>
  <c r="BG38" i="27"/>
  <c r="BF38" i="27"/>
  <c r="BE38" i="27"/>
  <c r="BD38" i="27"/>
  <c r="BC38" i="27"/>
  <c r="BB38" i="27"/>
  <c r="BA38" i="27"/>
  <c r="AZ38" i="27"/>
  <c r="AY38" i="27"/>
  <c r="AX38" i="27"/>
  <c r="AW38" i="27"/>
  <c r="AV38" i="27"/>
  <c r="AU38" i="27"/>
  <c r="AT38" i="27"/>
  <c r="AS38" i="27"/>
  <c r="AR38" i="27"/>
  <c r="AQ38" i="27"/>
  <c r="AP38" i="27"/>
  <c r="AO38" i="27"/>
  <c r="AN38" i="27"/>
  <c r="AM38" i="27"/>
  <c r="AL38" i="27"/>
  <c r="AK38" i="27"/>
  <c r="AJ38" i="27"/>
  <c r="AI38" i="27"/>
  <c r="BL37" i="27"/>
  <c r="BK37" i="27"/>
  <c r="BJ37" i="27"/>
  <c r="BI37" i="27"/>
  <c r="BH37" i="27"/>
  <c r="BG37" i="27"/>
  <c r="BF37" i="27"/>
  <c r="BE37" i="27"/>
  <c r="BD37" i="27"/>
  <c r="BC37" i="27"/>
  <c r="BB37" i="27"/>
  <c r="BA37" i="27"/>
  <c r="AZ37" i="27"/>
  <c r="AY37" i="27"/>
  <c r="AX37" i="27"/>
  <c r="AW37" i="27"/>
  <c r="AV37" i="27"/>
  <c r="AU37" i="27"/>
  <c r="AT37" i="27"/>
  <c r="AS37" i="27"/>
  <c r="AR37" i="27"/>
  <c r="AQ37" i="27"/>
  <c r="AP37" i="27"/>
  <c r="AO37" i="27"/>
  <c r="AN37" i="27"/>
  <c r="AM37" i="27"/>
  <c r="AL37" i="27"/>
  <c r="AK37" i="27"/>
  <c r="AJ37" i="27"/>
  <c r="AI37" i="27"/>
  <c r="BL36" i="27"/>
  <c r="BK36" i="27"/>
  <c r="BJ36" i="27"/>
  <c r="BI36" i="27"/>
  <c r="BH36" i="27"/>
  <c r="BG36" i="27"/>
  <c r="BF36" i="27"/>
  <c r="BE36" i="27"/>
  <c r="BD36" i="27"/>
  <c r="BC36" i="27"/>
  <c r="BB36" i="27"/>
  <c r="BA36" i="27"/>
  <c r="AZ36" i="27"/>
  <c r="AY36" i="27"/>
  <c r="AX36" i="27"/>
  <c r="AW36" i="27"/>
  <c r="AV36" i="27"/>
  <c r="AU36" i="27"/>
  <c r="AT36" i="27"/>
  <c r="AS36" i="27"/>
  <c r="AR36" i="27"/>
  <c r="AQ36" i="27"/>
  <c r="AP36" i="27"/>
  <c r="AO36" i="27"/>
  <c r="AN36" i="27"/>
  <c r="AM36" i="27"/>
  <c r="AL36" i="27"/>
  <c r="AK36" i="27"/>
  <c r="AJ36" i="27"/>
  <c r="AI36" i="27"/>
  <c r="BL35" i="27"/>
  <c r="BK35" i="27"/>
  <c r="BJ35" i="27"/>
  <c r="BI35" i="27"/>
  <c r="BH35" i="27"/>
  <c r="BG35" i="27"/>
  <c r="BF35" i="27"/>
  <c r="BE35" i="27"/>
  <c r="BD35" i="27"/>
  <c r="BC35" i="27"/>
  <c r="BB35" i="27"/>
  <c r="BA35" i="27"/>
  <c r="AZ35" i="27"/>
  <c r="AY35" i="27"/>
  <c r="AX35" i="27"/>
  <c r="AW35" i="27"/>
  <c r="AV35" i="27"/>
  <c r="AU35" i="27"/>
  <c r="AT35" i="27"/>
  <c r="AS35" i="27"/>
  <c r="AR35" i="27"/>
  <c r="AQ35" i="27"/>
  <c r="AP35" i="27"/>
  <c r="AO35" i="27"/>
  <c r="AN35" i="27"/>
  <c r="AM35" i="27"/>
  <c r="AL35" i="27"/>
  <c r="AK35" i="27"/>
  <c r="AJ35" i="27"/>
  <c r="M32" i="27"/>
  <c r="H32" i="27"/>
  <c r="C32" i="27"/>
  <c r="AI19" i="27"/>
  <c r="BL17" i="27"/>
  <c r="BK17" i="27"/>
  <c r="BJ17" i="27"/>
  <c r="BI17" i="27"/>
  <c r="BH17" i="27"/>
  <c r="BG17" i="27"/>
  <c r="BF17" i="27"/>
  <c r="BE17" i="27"/>
  <c r="BD17" i="27"/>
  <c r="BC17" i="27"/>
  <c r="BB17" i="27"/>
  <c r="BA17" i="27"/>
  <c r="AZ17" i="27"/>
  <c r="AY17" i="27"/>
  <c r="AX17" i="27"/>
  <c r="AW17" i="27"/>
  <c r="AV17" i="27"/>
  <c r="AU17" i="27"/>
  <c r="AT17" i="27"/>
  <c r="AS17" i="27"/>
  <c r="AR17" i="27"/>
  <c r="AQ17" i="27"/>
  <c r="AP17" i="27"/>
  <c r="AO17" i="27"/>
  <c r="AN17" i="27"/>
  <c r="AM17" i="27"/>
  <c r="AL17" i="27"/>
  <c r="AK17" i="27"/>
  <c r="AJ17" i="27"/>
  <c r="AI17" i="27"/>
  <c r="BL16" i="27"/>
  <c r="BK16" i="27"/>
  <c r="BJ16" i="27"/>
  <c r="BI16" i="27"/>
  <c r="BH16" i="27"/>
  <c r="BG16" i="27"/>
  <c r="BF16" i="27"/>
  <c r="BE16" i="27"/>
  <c r="BD16" i="27"/>
  <c r="BC16" i="27"/>
  <c r="BB16" i="27"/>
  <c r="BA16" i="27"/>
  <c r="AZ16" i="27"/>
  <c r="AY16" i="27"/>
  <c r="AX16" i="27"/>
  <c r="AW16" i="27"/>
  <c r="AV16" i="27"/>
  <c r="AU16" i="27"/>
  <c r="AT16" i="27"/>
  <c r="AS16" i="27"/>
  <c r="AR16" i="27"/>
  <c r="AQ16" i="27"/>
  <c r="AP16" i="27"/>
  <c r="AO16" i="27"/>
  <c r="AN16" i="27"/>
  <c r="AM16" i="27"/>
  <c r="AL16" i="27"/>
  <c r="AK16" i="27"/>
  <c r="AJ16" i="27"/>
  <c r="AI16" i="27"/>
  <c r="BL15" i="27"/>
  <c r="BK15" i="27"/>
  <c r="BJ15" i="27"/>
  <c r="BI15" i="27"/>
  <c r="BH15" i="27"/>
  <c r="BG15" i="27"/>
  <c r="BF15" i="27"/>
  <c r="BE15" i="27"/>
  <c r="BD15" i="27"/>
  <c r="BC15" i="27"/>
  <c r="BB15" i="27"/>
  <c r="BA15" i="27"/>
  <c r="AZ15" i="27"/>
  <c r="AY15" i="27"/>
  <c r="AX15" i="27"/>
  <c r="AW15" i="27"/>
  <c r="AV15" i="27"/>
  <c r="AU15" i="27"/>
  <c r="AT15" i="27"/>
  <c r="AS15" i="27"/>
  <c r="AR15" i="27"/>
  <c r="AQ15" i="27"/>
  <c r="AP15" i="27"/>
  <c r="AO15" i="27"/>
  <c r="AN15" i="27"/>
  <c r="AM15" i="27"/>
  <c r="AL15" i="27"/>
  <c r="AK15" i="27"/>
  <c r="AJ15" i="27"/>
  <c r="AI15" i="27"/>
  <c r="BL14" i="27"/>
  <c r="BK14" i="27"/>
  <c r="BJ14" i="27"/>
  <c r="BI14" i="27"/>
  <c r="BH14" i="27"/>
  <c r="BG14" i="27"/>
  <c r="BF14" i="27"/>
  <c r="BE14" i="27"/>
  <c r="BD14" i="27"/>
  <c r="BC14" i="27"/>
  <c r="BB14" i="27"/>
  <c r="BA14" i="27"/>
  <c r="AZ14" i="27"/>
  <c r="AY14" i="27"/>
  <c r="AX14" i="27"/>
  <c r="AW14" i="27"/>
  <c r="AV14" i="27"/>
  <c r="AU14" i="27"/>
  <c r="AT14" i="27"/>
  <c r="AS14" i="27"/>
  <c r="AR14" i="27"/>
  <c r="AQ14" i="27"/>
  <c r="AP14" i="27"/>
  <c r="AO14" i="27"/>
  <c r="AN14" i="27"/>
  <c r="AM14" i="27"/>
  <c r="AL14" i="27"/>
  <c r="AK14" i="27"/>
  <c r="AJ14" i="27"/>
  <c r="AI14" i="27"/>
  <c r="BL13" i="27"/>
  <c r="BK13" i="27"/>
  <c r="BJ13" i="27"/>
  <c r="BI13" i="27"/>
  <c r="BH13" i="27"/>
  <c r="BG13" i="27"/>
  <c r="BF13" i="27"/>
  <c r="BE13" i="27"/>
  <c r="BD13" i="27"/>
  <c r="BC13" i="27"/>
  <c r="BB13" i="27"/>
  <c r="BA13" i="27"/>
  <c r="AZ13" i="27"/>
  <c r="AY13" i="27"/>
  <c r="AX13" i="27"/>
  <c r="AW13" i="27"/>
  <c r="AV13" i="27"/>
  <c r="AU13" i="27"/>
  <c r="AT13" i="27"/>
  <c r="AS13" i="27"/>
  <c r="AR13" i="27"/>
  <c r="AQ13" i="27"/>
  <c r="AP13" i="27"/>
  <c r="AO13" i="27"/>
  <c r="AN13" i="27"/>
  <c r="AM13" i="27"/>
  <c r="AL13" i="27"/>
  <c r="AK13" i="27"/>
  <c r="AJ13" i="27"/>
  <c r="M11" i="27"/>
  <c r="H11" i="27"/>
  <c r="C11" i="27"/>
  <c r="A7" i="27"/>
  <c r="T5" i="27"/>
  <c r="AL297" i="26"/>
  <c r="AK297" i="26"/>
  <c r="AJ297" i="26"/>
  <c r="AI297" i="26"/>
  <c r="AH297" i="26"/>
  <c r="AG297" i="26"/>
  <c r="AF297" i="26"/>
  <c r="AE297" i="26"/>
  <c r="AD297" i="26"/>
  <c r="AC297" i="26"/>
  <c r="AB297" i="26"/>
  <c r="AA297" i="26"/>
  <c r="Z297" i="26"/>
  <c r="Y297" i="26"/>
  <c r="X297" i="26"/>
  <c r="W297" i="26"/>
  <c r="V297" i="26"/>
  <c r="U297" i="26"/>
  <c r="T297" i="26"/>
  <c r="S297" i="26"/>
  <c r="R297" i="26"/>
  <c r="AL296" i="26"/>
  <c r="AK296" i="26"/>
  <c r="AJ296" i="26"/>
  <c r="AI296" i="26"/>
  <c r="AH296" i="26"/>
  <c r="AG296" i="26"/>
  <c r="AF296" i="26"/>
  <c r="AE296" i="26"/>
  <c r="AD296" i="26"/>
  <c r="AC296" i="26"/>
  <c r="AB296" i="26"/>
  <c r="AA296" i="26"/>
  <c r="Z296" i="26"/>
  <c r="Y296" i="26"/>
  <c r="X296" i="26"/>
  <c r="W296" i="26"/>
  <c r="V296" i="26"/>
  <c r="U296" i="26"/>
  <c r="T296" i="26"/>
  <c r="S296" i="26"/>
  <c r="R296" i="26"/>
  <c r="AL295" i="26"/>
  <c r="AK295" i="26"/>
  <c r="AJ295" i="26"/>
  <c r="AI295" i="26"/>
  <c r="AH295" i="26"/>
  <c r="AG295" i="26"/>
  <c r="AF295" i="26"/>
  <c r="AE295" i="26"/>
  <c r="AD295" i="26"/>
  <c r="AC295" i="26"/>
  <c r="AB295" i="26"/>
  <c r="AA295" i="26"/>
  <c r="Z295" i="26"/>
  <c r="Y295" i="26"/>
  <c r="X295" i="26"/>
  <c r="W295" i="26"/>
  <c r="V295" i="26"/>
  <c r="U295" i="26"/>
  <c r="T295" i="26"/>
  <c r="S295" i="26"/>
  <c r="R295" i="26"/>
  <c r="AL294" i="26"/>
  <c r="AK294" i="26"/>
  <c r="AJ294" i="26"/>
  <c r="AI294" i="26"/>
  <c r="AH294" i="26"/>
  <c r="AG294" i="26"/>
  <c r="AF294" i="26"/>
  <c r="AE294" i="26"/>
  <c r="AD294" i="26"/>
  <c r="AC294" i="26"/>
  <c r="AB294" i="26"/>
  <c r="AA294" i="26"/>
  <c r="Z294" i="26"/>
  <c r="Y294" i="26"/>
  <c r="X294" i="26"/>
  <c r="W294" i="26"/>
  <c r="V294" i="26"/>
  <c r="U294" i="26"/>
  <c r="T294" i="26"/>
  <c r="S294" i="26"/>
  <c r="BI259" i="26"/>
  <c r="BH259" i="26"/>
  <c r="BG259" i="26"/>
  <c r="AZ259" i="26"/>
  <c r="AY259" i="26"/>
  <c r="AX259" i="26"/>
  <c r="AQ259" i="26"/>
  <c r="AP259" i="26"/>
  <c r="AO259" i="26"/>
  <c r="AH259" i="26"/>
  <c r="AG259" i="26"/>
  <c r="AF259" i="26"/>
  <c r="Y259" i="26"/>
  <c r="X259" i="26"/>
  <c r="W259" i="26"/>
  <c r="BF258" i="26"/>
  <c r="BE258" i="26"/>
  <c r="BD258" i="26"/>
  <c r="AW258" i="26"/>
  <c r="AV258" i="26"/>
  <c r="AU258" i="26"/>
  <c r="AN258" i="26"/>
  <c r="AM258" i="26"/>
  <c r="AL258" i="26"/>
  <c r="AE258" i="26"/>
  <c r="AD258" i="26"/>
  <c r="AC258" i="26"/>
  <c r="V258" i="26"/>
  <c r="U258" i="26"/>
  <c r="T258" i="26"/>
  <c r="BC257" i="26"/>
  <c r="BB257" i="26"/>
  <c r="BA257" i="26"/>
  <c r="AT257" i="26"/>
  <c r="AS257" i="26"/>
  <c r="AR257" i="26"/>
  <c r="AK257" i="26"/>
  <c r="AJ257" i="26"/>
  <c r="AI257" i="26"/>
  <c r="AB257" i="26"/>
  <c r="AA257" i="26"/>
  <c r="Z257" i="26"/>
  <c r="S257" i="26"/>
  <c r="R257" i="26"/>
  <c r="Q257" i="26"/>
  <c r="BI253" i="26"/>
  <c r="BH253" i="26"/>
  <c r="BG253" i="26"/>
  <c r="AZ253" i="26"/>
  <c r="AY253" i="26"/>
  <c r="AX253" i="26"/>
  <c r="AQ253" i="26"/>
  <c r="AP253" i="26"/>
  <c r="AO253" i="26"/>
  <c r="AH253" i="26"/>
  <c r="AG253" i="26"/>
  <c r="AF253" i="26"/>
  <c r="Y253" i="26"/>
  <c r="X253" i="26"/>
  <c r="W253" i="26"/>
  <c r="BF252" i="26"/>
  <c r="BE252" i="26"/>
  <c r="BD252" i="26"/>
  <c r="AW252" i="26"/>
  <c r="AV252" i="26"/>
  <c r="AU252" i="26"/>
  <c r="AN252" i="26"/>
  <c r="AM252" i="26"/>
  <c r="AL252" i="26"/>
  <c r="AE252" i="26"/>
  <c r="AD252" i="26"/>
  <c r="AC252" i="26"/>
  <c r="V252" i="26"/>
  <c r="U252" i="26"/>
  <c r="T252" i="26"/>
  <c r="BC251" i="26"/>
  <c r="BB251" i="26"/>
  <c r="BA251" i="26"/>
  <c r="AT251" i="26"/>
  <c r="AS251" i="26"/>
  <c r="AR251" i="26"/>
  <c r="AK251" i="26"/>
  <c r="AJ251" i="26"/>
  <c r="AI251" i="26"/>
  <c r="AB251" i="26"/>
  <c r="AA251" i="26"/>
  <c r="Z251" i="26"/>
  <c r="S251" i="26"/>
  <c r="R251" i="26"/>
  <c r="Q251" i="26"/>
  <c r="AA218" i="26"/>
  <c r="Z218" i="26"/>
  <c r="Y218" i="26"/>
  <c r="X218" i="26"/>
  <c r="W218" i="26"/>
  <c r="V218" i="26"/>
  <c r="U218" i="26"/>
  <c r="T218" i="26"/>
  <c r="S218" i="26"/>
  <c r="R218" i="26"/>
  <c r="AA217" i="26"/>
  <c r="Z217" i="26"/>
  <c r="Y217" i="26"/>
  <c r="X217" i="26"/>
  <c r="W217" i="26"/>
  <c r="V217" i="26"/>
  <c r="U217" i="26"/>
  <c r="T217" i="26"/>
  <c r="S217" i="26"/>
  <c r="R217" i="26"/>
  <c r="AA216" i="26"/>
  <c r="Z216" i="26"/>
  <c r="Y216" i="26"/>
  <c r="X216" i="26"/>
  <c r="W216" i="26"/>
  <c r="V216" i="26"/>
  <c r="U216" i="26"/>
  <c r="T216" i="26"/>
  <c r="S216" i="26"/>
  <c r="R216" i="26"/>
  <c r="AA215" i="26"/>
  <c r="Z215" i="26"/>
  <c r="Y215" i="26"/>
  <c r="X215" i="26"/>
  <c r="W215" i="26"/>
  <c r="V215" i="26"/>
  <c r="U215" i="26"/>
  <c r="T215" i="26"/>
  <c r="S215" i="26"/>
  <c r="R215" i="26"/>
  <c r="AA214" i="26"/>
  <c r="Z214" i="26"/>
  <c r="Y214" i="26"/>
  <c r="X214" i="26"/>
  <c r="W214" i="26"/>
  <c r="V214" i="26"/>
  <c r="U214" i="26"/>
  <c r="T214" i="26"/>
  <c r="S214" i="26"/>
  <c r="R214" i="26"/>
  <c r="AA213" i="26"/>
  <c r="Z213" i="26"/>
  <c r="Y213" i="26"/>
  <c r="X213" i="26"/>
  <c r="W213" i="26"/>
  <c r="V213" i="26"/>
  <c r="U213" i="26"/>
  <c r="T213" i="26"/>
  <c r="S213" i="26"/>
  <c r="R213" i="26"/>
  <c r="AA212" i="26"/>
  <c r="Z212" i="26"/>
  <c r="Y212" i="26"/>
  <c r="X212" i="26"/>
  <c r="W212" i="26"/>
  <c r="V212" i="26"/>
  <c r="U212" i="26"/>
  <c r="T212" i="26"/>
  <c r="S212" i="26"/>
  <c r="R212" i="26"/>
  <c r="AA211" i="26"/>
  <c r="Z211" i="26"/>
  <c r="Y211" i="26"/>
  <c r="X211" i="26"/>
  <c r="W211" i="26"/>
  <c r="V211" i="26"/>
  <c r="U211" i="26"/>
  <c r="T211" i="26"/>
  <c r="S211" i="26"/>
  <c r="R211" i="26"/>
  <c r="AA210" i="26"/>
  <c r="Z210" i="26"/>
  <c r="Y210" i="26"/>
  <c r="X210" i="26"/>
  <c r="W210" i="26"/>
  <c r="V210" i="26"/>
  <c r="U210" i="26"/>
  <c r="T210" i="26"/>
  <c r="S210" i="26"/>
  <c r="R210" i="26"/>
  <c r="AA209" i="26"/>
  <c r="Z209" i="26"/>
  <c r="Y209" i="26"/>
  <c r="X209" i="26"/>
  <c r="W209" i="26"/>
  <c r="V209" i="26"/>
  <c r="U209" i="26"/>
  <c r="T209" i="26"/>
  <c r="S209" i="26"/>
  <c r="R209" i="26"/>
  <c r="AA208" i="26"/>
  <c r="Z208" i="26"/>
  <c r="Y208" i="26"/>
  <c r="X208" i="26"/>
  <c r="W208" i="26"/>
  <c r="V208" i="26"/>
  <c r="U208" i="26"/>
  <c r="T208" i="26"/>
  <c r="S208" i="26"/>
  <c r="R208" i="26"/>
  <c r="AA207" i="26"/>
  <c r="Z207" i="26"/>
  <c r="Y207" i="26"/>
  <c r="X207" i="26"/>
  <c r="W207" i="26"/>
  <c r="V207" i="26"/>
  <c r="U207" i="26"/>
  <c r="T207" i="26"/>
  <c r="S207" i="26"/>
  <c r="R207" i="26"/>
  <c r="BI172" i="26"/>
  <c r="BH172" i="26"/>
  <c r="BG172" i="26"/>
  <c r="AZ172" i="26"/>
  <c r="AY172" i="26"/>
  <c r="AX172" i="26"/>
  <c r="AQ172" i="26"/>
  <c r="AP172" i="26"/>
  <c r="AO172" i="26"/>
  <c r="AH172" i="26"/>
  <c r="AG172" i="26"/>
  <c r="AF172" i="26"/>
  <c r="Y172" i="26"/>
  <c r="X172" i="26"/>
  <c r="W172" i="26"/>
  <c r="BF171" i="26"/>
  <c r="BE171" i="26"/>
  <c r="BD171" i="26"/>
  <c r="AW171" i="26"/>
  <c r="AV171" i="26"/>
  <c r="AU171" i="26"/>
  <c r="AN171" i="26"/>
  <c r="AM171" i="26"/>
  <c r="AL171" i="26"/>
  <c r="AE171" i="26"/>
  <c r="AD171" i="26"/>
  <c r="AC171" i="26"/>
  <c r="V171" i="26"/>
  <c r="U171" i="26"/>
  <c r="T171" i="26"/>
  <c r="BC170" i="26"/>
  <c r="BB170" i="26"/>
  <c r="BA170" i="26"/>
  <c r="AT170" i="26"/>
  <c r="AS170" i="26"/>
  <c r="AR170" i="26"/>
  <c r="AK170" i="26"/>
  <c r="AJ170" i="26"/>
  <c r="AI170" i="26"/>
  <c r="AB170" i="26"/>
  <c r="AA170" i="26"/>
  <c r="Z170" i="26"/>
  <c r="S170" i="26"/>
  <c r="R170" i="26"/>
  <c r="Q170" i="26"/>
  <c r="BI166" i="26"/>
  <c r="BH166" i="26"/>
  <c r="BG166" i="26"/>
  <c r="AZ166" i="26"/>
  <c r="AY166" i="26"/>
  <c r="AX166" i="26"/>
  <c r="AQ166" i="26"/>
  <c r="AP166" i="26"/>
  <c r="AO166" i="26"/>
  <c r="AH166" i="26"/>
  <c r="AG166" i="26"/>
  <c r="AF166" i="26"/>
  <c r="Y166" i="26"/>
  <c r="X166" i="26"/>
  <c r="W166" i="26"/>
  <c r="BF165" i="26"/>
  <c r="BE165" i="26"/>
  <c r="BD165" i="26"/>
  <c r="AW165" i="26"/>
  <c r="AV165" i="26"/>
  <c r="AU165" i="26"/>
  <c r="AN165" i="26"/>
  <c r="AM165" i="26"/>
  <c r="AL165" i="26"/>
  <c r="AE165" i="26"/>
  <c r="AD165" i="26"/>
  <c r="AC165" i="26"/>
  <c r="V165" i="26"/>
  <c r="U165" i="26"/>
  <c r="T165" i="26"/>
  <c r="BC164" i="26"/>
  <c r="BB164" i="26"/>
  <c r="BA164" i="26"/>
  <c r="AT164" i="26"/>
  <c r="AS164" i="26"/>
  <c r="AR164" i="26"/>
  <c r="AK164" i="26"/>
  <c r="AJ164" i="26"/>
  <c r="AI164" i="26"/>
  <c r="AB164" i="26"/>
  <c r="AA164" i="26"/>
  <c r="Z164" i="26"/>
  <c r="S164" i="26"/>
  <c r="R164" i="26"/>
  <c r="Q164" i="26"/>
  <c r="AT87" i="26"/>
  <c r="AS87" i="26"/>
  <c r="AR87" i="26"/>
  <c r="AQ87" i="26"/>
  <c r="AP87" i="26"/>
  <c r="AO87" i="26"/>
  <c r="AN87" i="26"/>
  <c r="AM87" i="26"/>
  <c r="AL87" i="26"/>
  <c r="AK87" i="26"/>
  <c r="AJ86" i="26"/>
  <c r="AI86" i="26"/>
  <c r="AH86" i="26"/>
  <c r="AG86" i="26"/>
  <c r="AF86" i="26"/>
  <c r="AE86" i="26"/>
  <c r="AD86" i="26"/>
  <c r="AC86" i="26"/>
  <c r="AB86" i="26"/>
  <c r="AA86" i="26"/>
  <c r="AT85" i="26"/>
  <c r="AS85" i="26"/>
  <c r="AR85" i="26"/>
  <c r="AQ85" i="26"/>
  <c r="AP85" i="26"/>
  <c r="AO85" i="26"/>
  <c r="AN85" i="26"/>
  <c r="AM85" i="26"/>
  <c r="AL85" i="26"/>
  <c r="AK85" i="26"/>
  <c r="AT84" i="26"/>
  <c r="AS84" i="26"/>
  <c r="AR84" i="26"/>
  <c r="AQ84" i="26"/>
  <c r="AP84" i="26"/>
  <c r="AO84" i="26"/>
  <c r="AN84" i="26"/>
  <c r="AM84" i="26"/>
  <c r="AL84" i="26"/>
  <c r="AK84" i="26"/>
  <c r="AJ83" i="26"/>
  <c r="AI83" i="26"/>
  <c r="AH83" i="26"/>
  <c r="AG83" i="26"/>
  <c r="AF83" i="26"/>
  <c r="AE83" i="26"/>
  <c r="AD83" i="26"/>
  <c r="AC83" i="26"/>
  <c r="AB83" i="26"/>
  <c r="AA83" i="26"/>
  <c r="AJ82" i="26"/>
  <c r="AI82" i="26"/>
  <c r="AH82" i="26"/>
  <c r="AG82" i="26"/>
  <c r="AF82" i="26"/>
  <c r="AE82" i="26"/>
  <c r="AD82" i="26"/>
  <c r="AC82" i="26"/>
  <c r="AB82" i="26"/>
  <c r="AA82" i="26"/>
  <c r="AT81" i="26"/>
  <c r="AS81" i="26"/>
  <c r="AR81" i="26"/>
  <c r="AQ81" i="26"/>
  <c r="AP81" i="26"/>
  <c r="AO81" i="26"/>
  <c r="AN81" i="26"/>
  <c r="AM81" i="26"/>
  <c r="AL81" i="26"/>
  <c r="AK81" i="26"/>
  <c r="AJ81" i="26"/>
  <c r="AI81" i="26"/>
  <c r="AH81" i="26"/>
  <c r="AG81" i="26"/>
  <c r="AF81" i="26"/>
  <c r="AE81" i="26"/>
  <c r="AD81" i="26"/>
  <c r="AC81" i="26"/>
  <c r="AB81" i="26"/>
  <c r="AA81" i="26"/>
  <c r="Z81" i="26"/>
  <c r="Y81" i="26"/>
  <c r="X81" i="26"/>
  <c r="W81" i="26"/>
  <c r="V81" i="26"/>
  <c r="U81" i="26"/>
  <c r="T81" i="26"/>
  <c r="S81" i="26"/>
  <c r="R81" i="26"/>
  <c r="Q81" i="26"/>
  <c r="AT80" i="26"/>
  <c r="AS80" i="26"/>
  <c r="AR80" i="26"/>
  <c r="AQ80" i="26"/>
  <c r="AP80" i="26"/>
  <c r="AO80" i="26"/>
  <c r="AN80" i="26"/>
  <c r="AM80" i="26"/>
  <c r="AL80" i="26"/>
  <c r="AK80" i="26"/>
  <c r="AJ80" i="26"/>
  <c r="AI80" i="26"/>
  <c r="AH80" i="26"/>
  <c r="AG80" i="26"/>
  <c r="AF80" i="26"/>
  <c r="AE80" i="26"/>
  <c r="AD80" i="26"/>
  <c r="AC80" i="26"/>
  <c r="AB80" i="26"/>
  <c r="AA80" i="26"/>
  <c r="Z80" i="26"/>
  <c r="Y80" i="26"/>
  <c r="X80" i="26"/>
  <c r="W80" i="26"/>
  <c r="V80" i="26"/>
  <c r="U80" i="26"/>
  <c r="T80" i="26"/>
  <c r="S80" i="26"/>
  <c r="R80" i="26"/>
  <c r="Q80" i="26"/>
  <c r="Z40" i="26"/>
  <c r="Y40" i="26"/>
  <c r="X40" i="26"/>
  <c r="W40" i="26"/>
  <c r="V40" i="26"/>
  <c r="U40" i="26"/>
  <c r="T40" i="26"/>
  <c r="S40" i="26"/>
  <c r="R40" i="26"/>
  <c r="Q40" i="26"/>
  <c r="Z39" i="26"/>
  <c r="Y39" i="26"/>
  <c r="X39" i="26"/>
  <c r="W39" i="26"/>
  <c r="V39" i="26"/>
  <c r="U39" i="26"/>
  <c r="T39" i="26"/>
  <c r="S39" i="26"/>
  <c r="R39" i="26"/>
  <c r="Q39" i="26"/>
  <c r="Z38" i="26"/>
  <c r="Y38" i="26"/>
  <c r="X38" i="26"/>
  <c r="W38" i="26"/>
  <c r="V38" i="26"/>
  <c r="U38" i="26"/>
  <c r="T38" i="26"/>
  <c r="S38" i="26"/>
  <c r="R38" i="26"/>
  <c r="Q38" i="26"/>
  <c r="N29" i="26"/>
  <c r="L29" i="26"/>
  <c r="K29" i="26"/>
  <c r="J29" i="26"/>
  <c r="I29" i="26"/>
  <c r="H29" i="26"/>
  <c r="G29" i="26"/>
  <c r="F29" i="26"/>
  <c r="E29" i="26"/>
  <c r="D29" i="26"/>
  <c r="C29" i="26"/>
  <c r="N28" i="26"/>
  <c r="N27" i="26"/>
  <c r="L27" i="26"/>
  <c r="K27" i="26"/>
  <c r="J27" i="26"/>
  <c r="I27" i="26"/>
  <c r="H27" i="26"/>
  <c r="G27" i="26"/>
  <c r="F27" i="26"/>
  <c r="E27" i="26"/>
  <c r="D27" i="26"/>
  <c r="C27" i="26"/>
  <c r="A27" i="26"/>
  <c r="N26" i="26"/>
  <c r="L26" i="26"/>
  <c r="K26" i="26"/>
  <c r="J26" i="26"/>
  <c r="I26" i="26"/>
  <c r="H26" i="26"/>
  <c r="G26" i="26"/>
  <c r="F26" i="26"/>
  <c r="E26" i="26"/>
  <c r="D26" i="26"/>
  <c r="C26" i="26"/>
  <c r="A26" i="26"/>
  <c r="N25" i="26"/>
  <c r="L25" i="26"/>
  <c r="K25" i="26"/>
  <c r="J25" i="26"/>
  <c r="I25" i="26"/>
  <c r="H25" i="26"/>
  <c r="G25" i="26"/>
  <c r="F25" i="26"/>
  <c r="E25" i="26"/>
  <c r="D25" i="26"/>
  <c r="C25" i="26"/>
  <c r="A25" i="26"/>
  <c r="N24" i="26"/>
  <c r="L24" i="26"/>
  <c r="K24" i="26"/>
  <c r="J24" i="26"/>
  <c r="I24" i="26"/>
  <c r="H24" i="26"/>
  <c r="G24" i="26"/>
  <c r="F24" i="26"/>
  <c r="E24" i="26"/>
  <c r="D24" i="26"/>
  <c r="C24" i="26"/>
  <c r="N23" i="26"/>
  <c r="L23" i="26"/>
  <c r="K23" i="26"/>
  <c r="J23" i="26"/>
  <c r="I23" i="26"/>
  <c r="H23" i="26"/>
  <c r="G23" i="26"/>
  <c r="F23" i="26"/>
  <c r="E23" i="26"/>
  <c r="D23" i="26"/>
  <c r="C23" i="26"/>
  <c r="N22" i="26"/>
  <c r="L22" i="26"/>
  <c r="K22" i="26"/>
  <c r="J22" i="26"/>
  <c r="I22" i="26"/>
  <c r="H22" i="26"/>
  <c r="G22" i="26"/>
  <c r="F22" i="26"/>
  <c r="E22" i="26"/>
  <c r="D22" i="26"/>
  <c r="C22" i="26"/>
  <c r="A22" i="26"/>
  <c r="N21" i="26"/>
  <c r="L21" i="26"/>
  <c r="K21" i="26"/>
  <c r="J21" i="26"/>
  <c r="I21" i="26"/>
  <c r="H21" i="26"/>
  <c r="G21" i="26"/>
  <c r="F21" i="26"/>
  <c r="E21" i="26"/>
  <c r="D21" i="26"/>
  <c r="C21" i="26"/>
  <c r="A21" i="26"/>
  <c r="N20" i="26"/>
  <c r="L20" i="26"/>
  <c r="K20" i="26"/>
  <c r="J20" i="26"/>
  <c r="I20" i="26"/>
  <c r="H20" i="26"/>
  <c r="G20" i="26"/>
  <c r="F20" i="26"/>
  <c r="E20" i="26"/>
  <c r="D20" i="26"/>
  <c r="C20" i="26"/>
  <c r="A20" i="26"/>
  <c r="N19" i="26"/>
  <c r="L19" i="26"/>
  <c r="K19" i="26"/>
  <c r="J19" i="26"/>
  <c r="I19" i="26"/>
  <c r="H19" i="26"/>
  <c r="G19" i="26"/>
  <c r="F19" i="26"/>
  <c r="E19" i="26"/>
  <c r="D19" i="26"/>
  <c r="C19" i="26"/>
  <c r="N18" i="26"/>
  <c r="L18" i="26"/>
  <c r="K18" i="26"/>
  <c r="J18" i="26"/>
  <c r="I18" i="26"/>
  <c r="H18" i="26"/>
  <c r="G18" i="26"/>
  <c r="F18" i="26"/>
  <c r="E18" i="26"/>
  <c r="D18" i="26"/>
  <c r="C18" i="26"/>
  <c r="N17" i="26"/>
  <c r="L17" i="26"/>
  <c r="K17" i="26"/>
  <c r="J17" i="26"/>
  <c r="I17" i="26"/>
  <c r="H17" i="26"/>
  <c r="G17" i="26"/>
  <c r="F17" i="26"/>
  <c r="E17" i="26"/>
  <c r="D17" i="26"/>
  <c r="C17" i="26"/>
  <c r="A17" i="26"/>
  <c r="N16" i="26"/>
  <c r="L16" i="26"/>
  <c r="K16" i="26"/>
  <c r="J16" i="26"/>
  <c r="I16" i="26"/>
  <c r="H16" i="26"/>
  <c r="G16" i="26"/>
  <c r="F16" i="26"/>
  <c r="E16" i="26"/>
  <c r="D16" i="26"/>
  <c r="C16" i="26"/>
  <c r="A16" i="26"/>
  <c r="N15" i="26"/>
  <c r="L15" i="26"/>
  <c r="K15" i="26"/>
  <c r="J15" i="26"/>
  <c r="I15" i="26"/>
  <c r="H15" i="26"/>
  <c r="G15" i="26"/>
  <c r="F15" i="26"/>
  <c r="E15" i="26"/>
  <c r="D15" i="26"/>
  <c r="C15" i="26"/>
  <c r="A15" i="26"/>
  <c r="N14" i="26"/>
  <c r="L14" i="26"/>
  <c r="K14" i="26"/>
  <c r="J14" i="26"/>
  <c r="I14" i="26"/>
  <c r="H14" i="26"/>
  <c r="G14" i="26"/>
  <c r="F14" i="26"/>
  <c r="E14" i="26"/>
  <c r="D14" i="26"/>
  <c r="C14" i="26"/>
  <c r="N13" i="26"/>
  <c r="L13" i="26"/>
  <c r="K13" i="26"/>
  <c r="J13" i="26"/>
  <c r="I13" i="26"/>
  <c r="H13" i="26"/>
  <c r="G13" i="26"/>
  <c r="F13" i="26"/>
  <c r="E13" i="26"/>
  <c r="D13" i="26"/>
  <c r="C13" i="26"/>
  <c r="J9" i="26"/>
  <c r="H9" i="26"/>
  <c r="F9" i="26"/>
  <c r="A5" i="26"/>
  <c r="A3" i="26"/>
  <c r="H47" i="25"/>
  <c r="Q46" i="25"/>
  <c r="H46" i="25"/>
  <c r="M45" i="25"/>
  <c r="D45" i="25"/>
  <c r="K43" i="25"/>
  <c r="H43" i="25"/>
  <c r="F43" i="25"/>
  <c r="K42" i="25"/>
  <c r="H42" i="25"/>
  <c r="F42" i="25"/>
  <c r="Y41" i="25"/>
  <c r="X41" i="25"/>
  <c r="W41" i="25"/>
  <c r="K41" i="25"/>
  <c r="H41" i="25"/>
  <c r="F41" i="25"/>
  <c r="Y40" i="25"/>
  <c r="X40" i="25"/>
  <c r="W40" i="25"/>
  <c r="K40" i="25"/>
  <c r="H40" i="25"/>
  <c r="F40" i="25"/>
  <c r="Y39" i="25"/>
  <c r="X39" i="25"/>
  <c r="W39" i="25"/>
  <c r="K39" i="25"/>
  <c r="H39" i="25"/>
  <c r="F39" i="25"/>
  <c r="Y38" i="25"/>
  <c r="X38" i="25"/>
  <c r="W38" i="25"/>
  <c r="Y37" i="25"/>
  <c r="X37" i="25"/>
  <c r="W37" i="25"/>
  <c r="Y36" i="25"/>
  <c r="X36" i="25"/>
  <c r="W36" i="25"/>
  <c r="Y35" i="25"/>
  <c r="X35" i="25"/>
  <c r="W35" i="25"/>
  <c r="G35" i="25"/>
  <c r="E35" i="25"/>
  <c r="Y34" i="25"/>
  <c r="X34" i="25"/>
  <c r="W34" i="25"/>
  <c r="I34" i="25"/>
  <c r="G34" i="25"/>
  <c r="E34" i="25"/>
  <c r="Y33" i="25"/>
  <c r="X33" i="25"/>
  <c r="W33" i="25"/>
  <c r="M33" i="25"/>
  <c r="K33" i="25"/>
  <c r="I33" i="25"/>
  <c r="G33" i="25"/>
  <c r="E33" i="25"/>
  <c r="Y32" i="25"/>
  <c r="X32" i="25"/>
  <c r="W32" i="25"/>
  <c r="M32" i="25"/>
  <c r="K32" i="25"/>
  <c r="I32" i="25"/>
  <c r="G32" i="25"/>
  <c r="E32" i="25"/>
  <c r="Y31" i="25"/>
  <c r="X31" i="25"/>
  <c r="W31" i="25"/>
  <c r="M31" i="25"/>
  <c r="K31" i="25"/>
  <c r="I31" i="25"/>
  <c r="G31" i="25"/>
  <c r="E31" i="25"/>
  <c r="Y30" i="25"/>
  <c r="X30" i="25"/>
  <c r="W30" i="25"/>
  <c r="Y29" i="25"/>
  <c r="X29" i="25"/>
  <c r="W29" i="25"/>
  <c r="Y28" i="25"/>
  <c r="X28" i="25"/>
  <c r="W28" i="25"/>
  <c r="U28" i="25"/>
  <c r="R28" i="25"/>
  <c r="Q28" i="25"/>
  <c r="N28" i="25"/>
  <c r="L28" i="25"/>
  <c r="K28" i="25"/>
  <c r="J28" i="25"/>
  <c r="I28" i="25"/>
  <c r="H28" i="25"/>
  <c r="G28" i="25"/>
  <c r="F28" i="25"/>
  <c r="E28" i="25"/>
  <c r="D28" i="25"/>
  <c r="C28" i="25"/>
  <c r="Y27" i="25"/>
  <c r="X27" i="25"/>
  <c r="W27" i="25"/>
  <c r="U27" i="25"/>
  <c r="R27" i="25"/>
  <c r="Q27" i="25"/>
  <c r="N27" i="25"/>
  <c r="Y26" i="25"/>
  <c r="X26" i="25"/>
  <c r="W26" i="25"/>
  <c r="U26" i="25"/>
  <c r="R26" i="25"/>
  <c r="Q26" i="25"/>
  <c r="N26" i="25"/>
  <c r="L26" i="25"/>
  <c r="K26" i="25"/>
  <c r="J26" i="25"/>
  <c r="I26" i="25"/>
  <c r="H26" i="25"/>
  <c r="G26" i="25"/>
  <c r="F26" i="25"/>
  <c r="E26" i="25"/>
  <c r="D26" i="25"/>
  <c r="C26" i="25"/>
  <c r="A26" i="25"/>
  <c r="Y25" i="25"/>
  <c r="X25" i="25"/>
  <c r="W25" i="25"/>
  <c r="U25" i="25"/>
  <c r="R25" i="25"/>
  <c r="Q25" i="25"/>
  <c r="N25" i="25"/>
  <c r="L25" i="25"/>
  <c r="K25" i="25"/>
  <c r="J25" i="25"/>
  <c r="I25" i="25"/>
  <c r="H25" i="25"/>
  <c r="G25" i="25"/>
  <c r="F25" i="25"/>
  <c r="E25" i="25"/>
  <c r="D25" i="25"/>
  <c r="C25" i="25"/>
  <c r="A25" i="25"/>
  <c r="Y24" i="25"/>
  <c r="X24" i="25"/>
  <c r="W24" i="25"/>
  <c r="U24" i="25"/>
  <c r="R24" i="25"/>
  <c r="Q24" i="25"/>
  <c r="N24" i="25"/>
  <c r="A24" i="25"/>
  <c r="Y23" i="25"/>
  <c r="X23" i="25"/>
  <c r="W23" i="25"/>
  <c r="U23" i="25"/>
  <c r="R23" i="25"/>
  <c r="Q23" i="25"/>
  <c r="N23" i="25"/>
  <c r="Y22" i="25"/>
  <c r="X22" i="25"/>
  <c r="W22" i="25"/>
  <c r="U22" i="25"/>
  <c r="R22" i="25"/>
  <c r="Q22" i="25"/>
  <c r="N22" i="25"/>
  <c r="AK21" i="25"/>
  <c r="AJ21" i="25"/>
  <c r="AI21" i="25"/>
  <c r="AH21" i="25"/>
  <c r="AG21" i="25"/>
  <c r="AF21" i="25"/>
  <c r="AE21" i="25"/>
  <c r="AD21" i="25"/>
  <c r="AC21" i="25"/>
  <c r="AB21" i="25"/>
  <c r="Y21" i="25"/>
  <c r="X21" i="25"/>
  <c r="W21" i="25"/>
  <c r="U21" i="25"/>
  <c r="R21" i="25"/>
  <c r="Q21" i="25"/>
  <c r="N21" i="25"/>
  <c r="L21" i="25"/>
  <c r="K21" i="25"/>
  <c r="J21" i="25"/>
  <c r="I21" i="25"/>
  <c r="H21" i="25"/>
  <c r="G21" i="25"/>
  <c r="F21" i="25"/>
  <c r="E21" i="25"/>
  <c r="D21" i="25"/>
  <c r="C21" i="25"/>
  <c r="A21" i="25"/>
  <c r="AK20" i="25"/>
  <c r="AJ20" i="25"/>
  <c r="AI20" i="25"/>
  <c r="AH20" i="25"/>
  <c r="AG20" i="25"/>
  <c r="AF20" i="25"/>
  <c r="AE20" i="25"/>
  <c r="AD20" i="25"/>
  <c r="AC20" i="25"/>
  <c r="AB20" i="25"/>
  <c r="Y20" i="25"/>
  <c r="X20" i="25"/>
  <c r="W20" i="25"/>
  <c r="U20" i="25"/>
  <c r="R20" i="25"/>
  <c r="Q20" i="25"/>
  <c r="N20" i="25"/>
  <c r="L20" i="25"/>
  <c r="K20" i="25"/>
  <c r="J20" i="25"/>
  <c r="I20" i="25"/>
  <c r="H20" i="25"/>
  <c r="G20" i="25"/>
  <c r="F20" i="25"/>
  <c r="E20" i="25"/>
  <c r="D20" i="25"/>
  <c r="C20" i="25"/>
  <c r="A20" i="25"/>
  <c r="AK19" i="25"/>
  <c r="AJ19" i="25"/>
  <c r="AI19" i="25"/>
  <c r="AH19" i="25"/>
  <c r="AG19" i="25"/>
  <c r="AF19" i="25"/>
  <c r="AE19" i="25"/>
  <c r="AD19" i="25"/>
  <c r="AC19" i="25"/>
  <c r="AB19" i="25"/>
  <c r="Y19" i="25"/>
  <c r="X19" i="25"/>
  <c r="W19" i="25"/>
  <c r="U19" i="25"/>
  <c r="R19" i="25"/>
  <c r="Q19" i="25"/>
  <c r="N19" i="25"/>
  <c r="A19" i="25"/>
  <c r="AK18" i="25"/>
  <c r="AJ18" i="25"/>
  <c r="AI18" i="25"/>
  <c r="AH18" i="25"/>
  <c r="AG18" i="25"/>
  <c r="AF18" i="25"/>
  <c r="AE18" i="25"/>
  <c r="AD18" i="25"/>
  <c r="AC18" i="25"/>
  <c r="AB18" i="25"/>
  <c r="Y18" i="25"/>
  <c r="X18" i="25"/>
  <c r="W18" i="25"/>
  <c r="Q18" i="25"/>
  <c r="N18" i="25"/>
  <c r="AK17" i="25"/>
  <c r="AJ17" i="25"/>
  <c r="AI17" i="25"/>
  <c r="AH17" i="25"/>
  <c r="AG17" i="25"/>
  <c r="AF17" i="25"/>
  <c r="AE17" i="25"/>
  <c r="AD17" i="25"/>
  <c r="AC17" i="25"/>
  <c r="AB17" i="25"/>
  <c r="Y17" i="25"/>
  <c r="X17" i="25"/>
  <c r="W17" i="25"/>
  <c r="Q17" i="25"/>
  <c r="N17" i="25"/>
  <c r="AK16" i="25"/>
  <c r="AJ16" i="25"/>
  <c r="AI16" i="25"/>
  <c r="AH16" i="25"/>
  <c r="AG16" i="25"/>
  <c r="AF16" i="25"/>
  <c r="AE16" i="25"/>
  <c r="AD16" i="25"/>
  <c r="AC16" i="25"/>
  <c r="AB16" i="25"/>
  <c r="Y16" i="25"/>
  <c r="X16" i="25"/>
  <c r="W16" i="25"/>
  <c r="Q16" i="25"/>
  <c r="N16" i="25"/>
  <c r="L16" i="25"/>
  <c r="K16" i="25"/>
  <c r="J16" i="25"/>
  <c r="I16" i="25"/>
  <c r="H16" i="25"/>
  <c r="G16" i="25"/>
  <c r="F16" i="25"/>
  <c r="E16" i="25"/>
  <c r="D16" i="25"/>
  <c r="C16" i="25"/>
  <c r="A16" i="25"/>
  <c r="AK15" i="25"/>
  <c r="AJ15" i="25"/>
  <c r="AI15" i="25"/>
  <c r="AH15" i="25"/>
  <c r="AG15" i="25"/>
  <c r="AF15" i="25"/>
  <c r="AE15" i="25"/>
  <c r="AD15" i="25"/>
  <c r="AC15" i="25"/>
  <c r="AB15" i="25"/>
  <c r="Y15" i="25"/>
  <c r="X15" i="25"/>
  <c r="W15" i="25"/>
  <c r="T15" i="25"/>
  <c r="R15" i="25"/>
  <c r="Q15" i="25"/>
  <c r="N15" i="25"/>
  <c r="L15" i="25"/>
  <c r="K15" i="25"/>
  <c r="J15" i="25"/>
  <c r="I15" i="25"/>
  <c r="H15" i="25"/>
  <c r="G15" i="25"/>
  <c r="F15" i="25"/>
  <c r="E15" i="25"/>
  <c r="D15" i="25"/>
  <c r="C15" i="25"/>
  <c r="A15" i="25"/>
  <c r="AK14" i="25"/>
  <c r="AJ14" i="25"/>
  <c r="AI14" i="25"/>
  <c r="AH14" i="25"/>
  <c r="AG14" i="25"/>
  <c r="AF14" i="25"/>
  <c r="AE14" i="25"/>
  <c r="AD14" i="25"/>
  <c r="AC14" i="25"/>
  <c r="AB14" i="25"/>
  <c r="Y14" i="25"/>
  <c r="X14" i="25"/>
  <c r="W14" i="25"/>
  <c r="S14" i="25"/>
  <c r="R14" i="25"/>
  <c r="Q14" i="25"/>
  <c r="N14" i="25"/>
  <c r="A14" i="25"/>
  <c r="AK13" i="25"/>
  <c r="AJ13" i="25"/>
  <c r="AI13" i="25"/>
  <c r="AH13" i="25"/>
  <c r="AG13" i="25"/>
  <c r="AF13" i="25"/>
  <c r="AE13" i="25"/>
  <c r="AD13" i="25"/>
  <c r="AC13" i="25"/>
  <c r="AB13" i="25"/>
  <c r="Y13" i="25"/>
  <c r="X13" i="25"/>
  <c r="W13" i="25"/>
  <c r="S13" i="25"/>
  <c r="R13" i="25"/>
  <c r="Q13" i="25"/>
  <c r="N13" i="25"/>
  <c r="Y12" i="25"/>
  <c r="X12" i="25"/>
  <c r="W12" i="25"/>
  <c r="S12" i="25"/>
  <c r="R12" i="25"/>
  <c r="Q12" i="25"/>
  <c r="N12" i="25"/>
  <c r="J9" i="25"/>
  <c r="H9" i="25"/>
  <c r="F9" i="25"/>
  <c r="A5" i="25"/>
  <c r="A3" i="25"/>
  <c r="V36" i="24"/>
  <c r="X35" i="24"/>
  <c r="Q35" i="24"/>
  <c r="X34" i="24"/>
  <c r="Q34" i="24"/>
  <c r="N34" i="24"/>
  <c r="J34" i="24"/>
  <c r="I34" i="24"/>
  <c r="H34" i="24"/>
  <c r="G34" i="24"/>
  <c r="E34" i="24"/>
  <c r="A34" i="24"/>
  <c r="N33" i="24"/>
  <c r="A33" i="24"/>
  <c r="N32" i="24"/>
  <c r="A32" i="24"/>
  <c r="X31" i="24"/>
  <c r="Q31" i="24"/>
  <c r="N31" i="24"/>
  <c r="L31" i="24"/>
  <c r="K31" i="24"/>
  <c r="J31" i="24"/>
  <c r="I31" i="24"/>
  <c r="H31" i="24"/>
  <c r="G31" i="24"/>
  <c r="F31" i="24"/>
  <c r="E31" i="24"/>
  <c r="D31" i="24"/>
  <c r="C31" i="24"/>
  <c r="X30" i="24"/>
  <c r="Q30" i="24"/>
  <c r="N30" i="24"/>
  <c r="N29" i="24"/>
  <c r="L29" i="24"/>
  <c r="K29" i="24"/>
  <c r="J29" i="24"/>
  <c r="I29" i="24"/>
  <c r="H29" i="24"/>
  <c r="G29" i="24"/>
  <c r="F29" i="24"/>
  <c r="E29" i="24"/>
  <c r="D29" i="24"/>
  <c r="C29" i="24"/>
  <c r="A29" i="24"/>
  <c r="N28" i="24"/>
  <c r="L28" i="24"/>
  <c r="K28" i="24"/>
  <c r="J28" i="24"/>
  <c r="I28" i="24"/>
  <c r="H28" i="24"/>
  <c r="G28" i="24"/>
  <c r="F28" i="24"/>
  <c r="E28" i="24"/>
  <c r="D28" i="24"/>
  <c r="C28" i="24"/>
  <c r="A28" i="24"/>
  <c r="V27" i="24"/>
  <c r="Q27" i="24"/>
  <c r="N27" i="24"/>
  <c r="A27" i="24"/>
  <c r="X26" i="24"/>
  <c r="Q26" i="24"/>
  <c r="N26" i="24"/>
  <c r="X25" i="24"/>
  <c r="N25" i="24"/>
  <c r="N24" i="24"/>
  <c r="L24" i="24"/>
  <c r="K24" i="24"/>
  <c r="J24" i="24"/>
  <c r="I24" i="24"/>
  <c r="H24" i="24"/>
  <c r="G24" i="24"/>
  <c r="F24" i="24"/>
  <c r="E24" i="24"/>
  <c r="D24" i="24"/>
  <c r="C24" i="24"/>
  <c r="A24" i="24"/>
  <c r="N23" i="24"/>
  <c r="L23" i="24"/>
  <c r="K23" i="24"/>
  <c r="J23" i="24"/>
  <c r="I23" i="24"/>
  <c r="H23" i="24"/>
  <c r="G23" i="24"/>
  <c r="F23" i="24"/>
  <c r="E23" i="24"/>
  <c r="D23" i="24"/>
  <c r="C23" i="24"/>
  <c r="A23" i="24"/>
  <c r="N22" i="24"/>
  <c r="A22" i="24"/>
  <c r="X21" i="24"/>
  <c r="Q21" i="24"/>
  <c r="N21" i="24"/>
  <c r="X20" i="24"/>
  <c r="Q20" i="24"/>
  <c r="N20" i="24"/>
  <c r="N19" i="24"/>
  <c r="L19" i="24"/>
  <c r="K19" i="24"/>
  <c r="J19" i="24"/>
  <c r="I19" i="24"/>
  <c r="H19" i="24"/>
  <c r="G19" i="24"/>
  <c r="F19" i="24"/>
  <c r="E19" i="24"/>
  <c r="D19" i="24"/>
  <c r="C19" i="24"/>
  <c r="A19" i="24"/>
  <c r="N18" i="24"/>
  <c r="L18" i="24"/>
  <c r="K18" i="24"/>
  <c r="J18" i="24"/>
  <c r="I18" i="24"/>
  <c r="H18" i="24"/>
  <c r="G18" i="24"/>
  <c r="F18" i="24"/>
  <c r="E18" i="24"/>
  <c r="D18" i="24"/>
  <c r="C18" i="24"/>
  <c r="A18" i="24"/>
  <c r="X17" i="24"/>
  <c r="Q17" i="24"/>
  <c r="N17" i="24"/>
  <c r="A17" i="24"/>
  <c r="X16" i="24"/>
  <c r="Q16" i="24"/>
  <c r="N16" i="24"/>
  <c r="N15" i="24"/>
  <c r="F12" i="24"/>
  <c r="E12" i="24"/>
  <c r="X11" i="24"/>
  <c r="V11" i="24"/>
  <c r="T11" i="24"/>
  <c r="R11" i="24"/>
  <c r="O11" i="24"/>
  <c r="J11" i="24"/>
  <c r="H11" i="24"/>
  <c r="F11" i="24"/>
  <c r="V9" i="24"/>
  <c r="R9" i="24"/>
  <c r="O9" i="24"/>
  <c r="V7" i="24"/>
  <c r="R7" i="24"/>
  <c r="O7" i="24"/>
  <c r="A7" i="24"/>
  <c r="V5" i="24"/>
  <c r="R5" i="24"/>
  <c r="O5" i="24"/>
  <c r="A5" i="24"/>
  <c r="V36" i="23"/>
  <c r="X35" i="23"/>
  <c r="Q35" i="23"/>
  <c r="X34" i="23"/>
  <c r="Q34" i="23"/>
  <c r="N34" i="23"/>
  <c r="J34" i="23"/>
  <c r="I34" i="23"/>
  <c r="H34" i="23"/>
  <c r="G34" i="23"/>
  <c r="E34" i="23"/>
  <c r="A34" i="23"/>
  <c r="N33" i="23"/>
  <c r="A33" i="23"/>
  <c r="N32" i="23"/>
  <c r="A32" i="23"/>
  <c r="X31" i="23"/>
  <c r="Q31" i="23"/>
  <c r="N31" i="23"/>
  <c r="L31" i="23"/>
  <c r="K31" i="23"/>
  <c r="J31" i="23"/>
  <c r="I31" i="23"/>
  <c r="H31" i="23"/>
  <c r="G31" i="23"/>
  <c r="F31" i="23"/>
  <c r="E31" i="23"/>
  <c r="D31" i="23"/>
  <c r="C31" i="23"/>
  <c r="X30" i="23"/>
  <c r="Q30" i="23"/>
  <c r="N30" i="23"/>
  <c r="N29" i="23"/>
  <c r="L29" i="23"/>
  <c r="K29" i="23"/>
  <c r="J29" i="23"/>
  <c r="I29" i="23"/>
  <c r="H29" i="23"/>
  <c r="G29" i="23"/>
  <c r="F29" i="23"/>
  <c r="E29" i="23"/>
  <c r="D29" i="23"/>
  <c r="C29" i="23"/>
  <c r="A29" i="23"/>
  <c r="N28" i="23"/>
  <c r="L28" i="23"/>
  <c r="K28" i="23"/>
  <c r="J28" i="23"/>
  <c r="I28" i="23"/>
  <c r="H28" i="23"/>
  <c r="G28" i="23"/>
  <c r="F28" i="23"/>
  <c r="E28" i="23"/>
  <c r="D28" i="23"/>
  <c r="C28" i="23"/>
  <c r="A28" i="23"/>
  <c r="V27" i="23"/>
  <c r="Q27" i="23"/>
  <c r="N27" i="23"/>
  <c r="A27" i="23"/>
  <c r="X26" i="23"/>
  <c r="Q26" i="23"/>
  <c r="N26" i="23"/>
  <c r="X25" i="23"/>
  <c r="N25" i="23"/>
  <c r="N24" i="23"/>
  <c r="L24" i="23"/>
  <c r="K24" i="23"/>
  <c r="J24" i="23"/>
  <c r="I24" i="23"/>
  <c r="H24" i="23"/>
  <c r="G24" i="23"/>
  <c r="F24" i="23"/>
  <c r="E24" i="23"/>
  <c r="D24" i="23"/>
  <c r="C24" i="23"/>
  <c r="A24" i="23"/>
  <c r="N23" i="23"/>
  <c r="L23" i="23"/>
  <c r="K23" i="23"/>
  <c r="J23" i="23"/>
  <c r="I23" i="23"/>
  <c r="H23" i="23"/>
  <c r="G23" i="23"/>
  <c r="F23" i="23"/>
  <c r="E23" i="23"/>
  <c r="D23" i="23"/>
  <c r="C23" i="23"/>
  <c r="A23" i="23"/>
  <c r="N22" i="23"/>
  <c r="A22" i="23"/>
  <c r="X21" i="23"/>
  <c r="Q21" i="23"/>
  <c r="N21" i="23"/>
  <c r="X20" i="23"/>
  <c r="Q20" i="23"/>
  <c r="N20" i="23"/>
  <c r="N19" i="23"/>
  <c r="L19" i="23"/>
  <c r="K19" i="23"/>
  <c r="J19" i="23"/>
  <c r="I19" i="23"/>
  <c r="H19" i="23"/>
  <c r="G19" i="23"/>
  <c r="F19" i="23"/>
  <c r="E19" i="23"/>
  <c r="D19" i="23"/>
  <c r="C19" i="23"/>
  <c r="A19" i="23"/>
  <c r="N18" i="23"/>
  <c r="L18" i="23"/>
  <c r="K18" i="23"/>
  <c r="J18" i="23"/>
  <c r="I18" i="23"/>
  <c r="H18" i="23"/>
  <c r="G18" i="23"/>
  <c r="F18" i="23"/>
  <c r="E18" i="23"/>
  <c r="D18" i="23"/>
  <c r="C18" i="23"/>
  <c r="A18" i="23"/>
  <c r="X17" i="23"/>
  <c r="Q17" i="23"/>
  <c r="N17" i="23"/>
  <c r="A17" i="23"/>
  <c r="X16" i="23"/>
  <c r="Q16" i="23"/>
  <c r="N16" i="23"/>
  <c r="N15" i="23"/>
  <c r="F12" i="23"/>
  <c r="E12" i="23"/>
  <c r="X11" i="23"/>
  <c r="V11" i="23"/>
  <c r="T11" i="23"/>
  <c r="R11" i="23"/>
  <c r="O11" i="23"/>
  <c r="J11" i="23"/>
  <c r="H11" i="23"/>
  <c r="F11" i="23"/>
  <c r="V9" i="23"/>
  <c r="R9" i="23"/>
  <c r="O9" i="23"/>
  <c r="V7" i="23"/>
  <c r="R7" i="23"/>
  <c r="O7" i="23"/>
  <c r="A7" i="23"/>
  <c r="V5" i="23"/>
  <c r="R5" i="23"/>
  <c r="O5" i="23"/>
  <c r="A5" i="23"/>
  <c r="C109" i="22"/>
  <c r="C108" i="22"/>
  <c r="C107" i="22"/>
  <c r="F103" i="22"/>
  <c r="D103" i="22"/>
  <c r="H102" i="22"/>
  <c r="D102" i="22"/>
  <c r="H101" i="22"/>
  <c r="F101" i="22"/>
  <c r="K97" i="22"/>
  <c r="I97" i="22"/>
  <c r="G97" i="22"/>
  <c r="K96" i="22"/>
  <c r="I96" i="22"/>
  <c r="G96" i="22"/>
  <c r="K95" i="22"/>
  <c r="I95" i="22"/>
  <c r="G95" i="22"/>
  <c r="K94" i="22"/>
  <c r="I94" i="22"/>
  <c r="G94" i="22"/>
  <c r="K93" i="22"/>
  <c r="I93" i="22"/>
  <c r="G93" i="22"/>
  <c r="K92" i="22"/>
  <c r="I92" i="22"/>
  <c r="G92" i="22"/>
  <c r="K85" i="22"/>
  <c r="I85" i="22"/>
  <c r="G85" i="22"/>
  <c r="K84" i="22"/>
  <c r="I84" i="22"/>
  <c r="G84" i="22"/>
  <c r="K83" i="22"/>
  <c r="I83" i="22"/>
  <c r="G83" i="22"/>
  <c r="K82" i="22"/>
  <c r="I82" i="22"/>
  <c r="G82" i="22"/>
  <c r="K81" i="22"/>
  <c r="I81" i="22"/>
  <c r="G81" i="22"/>
  <c r="K80" i="22"/>
  <c r="I80" i="22"/>
  <c r="G80" i="22"/>
  <c r="K73" i="22"/>
  <c r="I73" i="22"/>
  <c r="G73" i="22"/>
  <c r="K72" i="22"/>
  <c r="I72" i="22"/>
  <c r="G72" i="22"/>
  <c r="K71" i="22"/>
  <c r="I71" i="22"/>
  <c r="G71" i="22"/>
  <c r="K70" i="22"/>
  <c r="I70" i="22"/>
  <c r="G70" i="22"/>
  <c r="K69" i="22"/>
  <c r="I69" i="22"/>
  <c r="G69" i="22"/>
  <c r="K68" i="22"/>
  <c r="I68" i="22"/>
  <c r="G68" i="22"/>
  <c r="Y60" i="22"/>
  <c r="X60" i="22"/>
  <c r="W60" i="22"/>
  <c r="U60" i="22"/>
  <c r="T60" i="22"/>
  <c r="S60" i="22"/>
  <c r="Q60" i="22"/>
  <c r="P60" i="22"/>
  <c r="O60" i="22"/>
  <c r="M60" i="22"/>
  <c r="K60" i="22"/>
  <c r="A60" i="22"/>
  <c r="Y59" i="22"/>
  <c r="X59" i="22"/>
  <c r="W59" i="22"/>
  <c r="U59" i="22"/>
  <c r="T59" i="22"/>
  <c r="S59" i="22"/>
  <c r="Q59" i="22"/>
  <c r="P59" i="22"/>
  <c r="O59" i="22"/>
  <c r="M59" i="22"/>
  <c r="K59" i="22"/>
  <c r="A59" i="22"/>
  <c r="Y58" i="22"/>
  <c r="X58" i="22"/>
  <c r="W58" i="22"/>
  <c r="U58" i="22"/>
  <c r="T58" i="22"/>
  <c r="S58" i="22"/>
  <c r="Q58" i="22"/>
  <c r="P58" i="22"/>
  <c r="O58" i="22"/>
  <c r="M58" i="22"/>
  <c r="K58" i="22"/>
  <c r="A58" i="22"/>
  <c r="Y57" i="22"/>
  <c r="X57" i="22"/>
  <c r="W57" i="22"/>
  <c r="U57" i="22"/>
  <c r="T57" i="22"/>
  <c r="S57" i="22"/>
  <c r="Q57" i="22"/>
  <c r="P57" i="22"/>
  <c r="O57" i="22"/>
  <c r="M57" i="22"/>
  <c r="K57" i="22"/>
  <c r="A57" i="22"/>
  <c r="Y56" i="22"/>
  <c r="X56" i="22"/>
  <c r="W56" i="22"/>
  <c r="U56" i="22"/>
  <c r="T56" i="22"/>
  <c r="S56" i="22"/>
  <c r="Q56" i="22"/>
  <c r="P56" i="22"/>
  <c r="O56" i="22"/>
  <c r="M56" i="22"/>
  <c r="K56" i="22"/>
  <c r="A56" i="22"/>
  <c r="Y55" i="22"/>
  <c r="X55" i="22"/>
  <c r="W55" i="22"/>
  <c r="U55" i="22"/>
  <c r="T55" i="22"/>
  <c r="S55" i="22"/>
  <c r="Q55" i="22"/>
  <c r="P55" i="22"/>
  <c r="O55" i="22"/>
  <c r="M55" i="22"/>
  <c r="K55" i="22"/>
  <c r="A55" i="22"/>
  <c r="Y54" i="22"/>
  <c r="X54" i="22"/>
  <c r="W54" i="22"/>
  <c r="U54" i="22"/>
  <c r="T54" i="22"/>
  <c r="S54" i="22"/>
  <c r="Q54" i="22"/>
  <c r="P54" i="22"/>
  <c r="O54" i="22"/>
  <c r="M54" i="22"/>
  <c r="K54" i="22"/>
  <c r="A54" i="22"/>
  <c r="Y53" i="22"/>
  <c r="X53" i="22"/>
  <c r="W53" i="22"/>
  <c r="U53" i="22"/>
  <c r="T53" i="22"/>
  <c r="S53" i="22"/>
  <c r="Q53" i="22"/>
  <c r="P53" i="22"/>
  <c r="O53" i="22"/>
  <c r="M53" i="22"/>
  <c r="K53" i="22"/>
  <c r="A53" i="22"/>
  <c r="Y52" i="22"/>
  <c r="X52" i="22"/>
  <c r="W52" i="22"/>
  <c r="U52" i="22"/>
  <c r="T52" i="22"/>
  <c r="S52" i="22"/>
  <c r="Q52" i="22"/>
  <c r="P52" i="22"/>
  <c r="O52" i="22"/>
  <c r="M52" i="22"/>
  <c r="K52" i="22"/>
  <c r="A52" i="22"/>
  <c r="Y51" i="22"/>
  <c r="X51" i="22"/>
  <c r="W51" i="22"/>
  <c r="U51" i="22"/>
  <c r="T51" i="22"/>
  <c r="S51" i="22"/>
  <c r="Q51" i="22"/>
  <c r="P51" i="22"/>
  <c r="O51" i="22"/>
  <c r="M51" i="22"/>
  <c r="K51" i="22"/>
  <c r="A51" i="22"/>
  <c r="Y50" i="22"/>
  <c r="X50" i="22"/>
  <c r="W50" i="22"/>
  <c r="U50" i="22"/>
  <c r="T50" i="22"/>
  <c r="S50" i="22"/>
  <c r="Q50" i="22"/>
  <c r="P50" i="22"/>
  <c r="O50" i="22"/>
  <c r="M50" i="22"/>
  <c r="K50" i="22"/>
  <c r="A50" i="22"/>
  <c r="Y49" i="22"/>
  <c r="X49" i="22"/>
  <c r="W49" i="22"/>
  <c r="U49" i="22"/>
  <c r="T49" i="22"/>
  <c r="S49" i="22"/>
  <c r="Q49" i="22"/>
  <c r="P49" i="22"/>
  <c r="O49" i="22"/>
  <c r="M49" i="22"/>
  <c r="K49" i="22"/>
  <c r="A49" i="22"/>
  <c r="Y48" i="22"/>
  <c r="X48" i="22"/>
  <c r="W48" i="22"/>
  <c r="U48" i="22"/>
  <c r="T48" i="22"/>
  <c r="S48" i="22"/>
  <c r="Q48" i="22"/>
  <c r="P48" i="22"/>
  <c r="O48" i="22"/>
  <c r="M48" i="22"/>
  <c r="K48" i="22"/>
  <c r="A48" i="22"/>
  <c r="Y47" i="22"/>
  <c r="X47" i="22"/>
  <c r="W47" i="22"/>
  <c r="U47" i="22"/>
  <c r="T47" i="22"/>
  <c r="S47" i="22"/>
  <c r="Q47" i="22"/>
  <c r="P47" i="22"/>
  <c r="O47" i="22"/>
  <c r="M47" i="22"/>
  <c r="K47" i="22"/>
  <c r="A47" i="22"/>
  <c r="Y46" i="22"/>
  <c r="X46" i="22"/>
  <c r="W46" i="22"/>
  <c r="U46" i="22"/>
  <c r="T46" i="22"/>
  <c r="S46" i="22"/>
  <c r="Q46" i="22"/>
  <c r="P46" i="22"/>
  <c r="O46" i="22"/>
  <c r="M46" i="22"/>
  <c r="K46" i="22"/>
  <c r="A46" i="22"/>
  <c r="Y45" i="22"/>
  <c r="X45" i="22"/>
  <c r="W45" i="22"/>
  <c r="U45" i="22"/>
  <c r="T45" i="22"/>
  <c r="S45" i="22"/>
  <c r="Q45" i="22"/>
  <c r="P45" i="22"/>
  <c r="O45" i="22"/>
  <c r="M45" i="22"/>
  <c r="K45" i="22"/>
  <c r="A45" i="22"/>
  <c r="Y44" i="22"/>
  <c r="X44" i="22"/>
  <c r="W44" i="22"/>
  <c r="U44" i="22"/>
  <c r="T44" i="22"/>
  <c r="S44" i="22"/>
  <c r="Q44" i="22"/>
  <c r="P44" i="22"/>
  <c r="O44" i="22"/>
  <c r="M44" i="22"/>
  <c r="K44" i="22"/>
  <c r="A44" i="22"/>
  <c r="Y43" i="22"/>
  <c r="X43" i="22"/>
  <c r="W43" i="22"/>
  <c r="U43" i="22"/>
  <c r="T43" i="22"/>
  <c r="S43" i="22"/>
  <c r="Q43" i="22"/>
  <c r="P43" i="22"/>
  <c r="O43" i="22"/>
  <c r="M43" i="22"/>
  <c r="K43" i="22"/>
  <c r="A43" i="22"/>
  <c r="Y42" i="22"/>
  <c r="X42" i="22"/>
  <c r="W42" i="22"/>
  <c r="U42" i="22"/>
  <c r="T42" i="22"/>
  <c r="S42" i="22"/>
  <c r="Q42" i="22"/>
  <c r="P42" i="22"/>
  <c r="O42" i="22"/>
  <c r="M42" i="22"/>
  <c r="K42" i="22"/>
  <c r="A42" i="22"/>
  <c r="Y41" i="22"/>
  <c r="X41" i="22"/>
  <c r="W41" i="22"/>
  <c r="U41" i="22"/>
  <c r="T41" i="22"/>
  <c r="S41" i="22"/>
  <c r="Q41" i="22"/>
  <c r="P41" i="22"/>
  <c r="O41" i="22"/>
  <c r="M41" i="22"/>
  <c r="K41" i="22"/>
  <c r="A41" i="22"/>
  <c r="Y40" i="22"/>
  <c r="X40" i="22"/>
  <c r="W40" i="22"/>
  <c r="U40" i="22"/>
  <c r="T40" i="22"/>
  <c r="S40" i="22"/>
  <c r="Q40" i="22"/>
  <c r="P40" i="22"/>
  <c r="O40" i="22"/>
  <c r="M40" i="22"/>
  <c r="K40" i="22"/>
  <c r="A40" i="22"/>
  <c r="Y39" i="22"/>
  <c r="X39" i="22"/>
  <c r="W39" i="22"/>
  <c r="U39" i="22"/>
  <c r="T39" i="22"/>
  <c r="S39" i="22"/>
  <c r="Q39" i="22"/>
  <c r="P39" i="22"/>
  <c r="O39" i="22"/>
  <c r="M39" i="22"/>
  <c r="K39" i="22"/>
  <c r="A39" i="22"/>
  <c r="Y38" i="22"/>
  <c r="X38" i="22"/>
  <c r="W38" i="22"/>
  <c r="U38" i="22"/>
  <c r="T38" i="22"/>
  <c r="S38" i="22"/>
  <c r="Q38" i="22"/>
  <c r="P38" i="22"/>
  <c r="O38" i="22"/>
  <c r="M38" i="22"/>
  <c r="K38" i="22"/>
  <c r="A38" i="22"/>
  <c r="Y37" i="22"/>
  <c r="X37" i="22"/>
  <c r="W37" i="22"/>
  <c r="U37" i="22"/>
  <c r="T37" i="22"/>
  <c r="S37" i="22"/>
  <c r="Q37" i="22"/>
  <c r="P37" i="22"/>
  <c r="O37" i="22"/>
  <c r="M37" i="22"/>
  <c r="K37" i="22"/>
  <c r="A37" i="22"/>
  <c r="Y36" i="22"/>
  <c r="X36" i="22"/>
  <c r="W36" i="22"/>
  <c r="U36" i="22"/>
  <c r="T36" i="22"/>
  <c r="S36" i="22"/>
  <c r="Q36" i="22"/>
  <c r="P36" i="22"/>
  <c r="O36" i="22"/>
  <c r="M36" i="22"/>
  <c r="K36" i="22"/>
  <c r="A36" i="22"/>
  <c r="Y35" i="22"/>
  <c r="X35" i="22"/>
  <c r="W35" i="22"/>
  <c r="U35" i="22"/>
  <c r="T35" i="22"/>
  <c r="S35" i="22"/>
  <c r="Q35" i="22"/>
  <c r="P35" i="22"/>
  <c r="O35" i="22"/>
  <c r="M35" i="22"/>
  <c r="K35" i="22"/>
  <c r="A35" i="22"/>
  <c r="Y34" i="22"/>
  <c r="X34" i="22"/>
  <c r="W34" i="22"/>
  <c r="U34" i="22"/>
  <c r="T34" i="22"/>
  <c r="S34" i="22"/>
  <c r="Q34" i="22"/>
  <c r="P34" i="22"/>
  <c r="O34" i="22"/>
  <c r="M34" i="22"/>
  <c r="K34" i="22"/>
  <c r="A34" i="22"/>
  <c r="Y33" i="22"/>
  <c r="X33" i="22"/>
  <c r="W33" i="22"/>
  <c r="U33" i="22"/>
  <c r="T33" i="22"/>
  <c r="S33" i="22"/>
  <c r="Q33" i="22"/>
  <c r="P33" i="22"/>
  <c r="O33" i="22"/>
  <c r="M33" i="22"/>
  <c r="K33" i="22"/>
  <c r="A33" i="22"/>
  <c r="Y32" i="22"/>
  <c r="X32" i="22"/>
  <c r="W32" i="22"/>
  <c r="U32" i="22"/>
  <c r="T32" i="22"/>
  <c r="S32" i="22"/>
  <c r="Q32" i="22"/>
  <c r="P32" i="22"/>
  <c r="O32" i="22"/>
  <c r="M32" i="22"/>
  <c r="K32" i="22"/>
  <c r="A32" i="22"/>
  <c r="Y31" i="22"/>
  <c r="X31" i="22"/>
  <c r="W31" i="22"/>
  <c r="U31" i="22"/>
  <c r="T31" i="22"/>
  <c r="S31" i="22"/>
  <c r="Q31" i="22"/>
  <c r="P31" i="22"/>
  <c r="O31" i="22"/>
  <c r="M31" i="22"/>
  <c r="K31" i="22"/>
  <c r="A31" i="22"/>
  <c r="Y30" i="22"/>
  <c r="X30" i="22"/>
  <c r="W30" i="22"/>
  <c r="U30" i="22"/>
  <c r="T30" i="22"/>
  <c r="S30" i="22"/>
  <c r="Q30" i="22"/>
  <c r="P30" i="22"/>
  <c r="O30" i="22"/>
  <c r="M30" i="22"/>
  <c r="K30" i="22"/>
  <c r="A30" i="22"/>
  <c r="Y29" i="22"/>
  <c r="X29" i="22"/>
  <c r="W29" i="22"/>
  <c r="U29" i="22"/>
  <c r="T29" i="22"/>
  <c r="S29" i="22"/>
  <c r="Q29" i="22"/>
  <c r="P29" i="22"/>
  <c r="O29" i="22"/>
  <c r="M29" i="22"/>
  <c r="K29" i="22"/>
  <c r="A29" i="22"/>
  <c r="Y28" i="22"/>
  <c r="X28" i="22"/>
  <c r="W28" i="22"/>
  <c r="U28" i="22"/>
  <c r="T28" i="22"/>
  <c r="S28" i="22"/>
  <c r="Q28" i="22"/>
  <c r="P28" i="22"/>
  <c r="O28" i="22"/>
  <c r="M28" i="22"/>
  <c r="K28" i="22"/>
  <c r="A28" i="22"/>
  <c r="Y27" i="22"/>
  <c r="X27" i="22"/>
  <c r="W27" i="22"/>
  <c r="U27" i="22"/>
  <c r="T27" i="22"/>
  <c r="S27" i="22"/>
  <c r="Q27" i="22"/>
  <c r="P27" i="22"/>
  <c r="O27" i="22"/>
  <c r="M27" i="22"/>
  <c r="K27" i="22"/>
  <c r="A27" i="22"/>
  <c r="Y26" i="22"/>
  <c r="X26" i="22"/>
  <c r="W26" i="22"/>
  <c r="U26" i="22"/>
  <c r="T26" i="22"/>
  <c r="S26" i="22"/>
  <c r="Q26" i="22"/>
  <c r="P26" i="22"/>
  <c r="O26" i="22"/>
  <c r="M26" i="22"/>
  <c r="K26" i="22"/>
  <c r="A26" i="22"/>
  <c r="Y25" i="22"/>
  <c r="X25" i="22"/>
  <c r="W25" i="22"/>
  <c r="U25" i="22"/>
  <c r="T25" i="22"/>
  <c r="S25" i="22"/>
  <c r="Q25" i="22"/>
  <c r="P25" i="22"/>
  <c r="O25" i="22"/>
  <c r="M25" i="22"/>
  <c r="K25" i="22"/>
  <c r="A25" i="22"/>
  <c r="Y24" i="22"/>
  <c r="X24" i="22"/>
  <c r="W24" i="22"/>
  <c r="U24" i="22"/>
  <c r="T24" i="22"/>
  <c r="S24" i="22"/>
  <c r="Q24" i="22"/>
  <c r="P24" i="22"/>
  <c r="O24" i="22"/>
  <c r="M24" i="22"/>
  <c r="K24" i="22"/>
  <c r="A24" i="22"/>
  <c r="Y23" i="22"/>
  <c r="X23" i="22"/>
  <c r="W23" i="22"/>
  <c r="U23" i="22"/>
  <c r="T23" i="22"/>
  <c r="S23" i="22"/>
  <c r="Q23" i="22"/>
  <c r="P23" i="22"/>
  <c r="O23" i="22"/>
  <c r="M23" i="22"/>
  <c r="K23" i="22"/>
  <c r="A23" i="22"/>
  <c r="Y22" i="22"/>
  <c r="X22" i="22"/>
  <c r="W22" i="22"/>
  <c r="U22" i="22"/>
  <c r="T22" i="22"/>
  <c r="S22" i="22"/>
  <c r="Q22" i="22"/>
  <c r="P22" i="22"/>
  <c r="O22" i="22"/>
  <c r="M22" i="22"/>
  <c r="K22" i="22"/>
  <c r="A22" i="22"/>
  <c r="Y21" i="22"/>
  <c r="X21" i="22"/>
  <c r="W21" i="22"/>
  <c r="U21" i="22"/>
  <c r="T21" i="22"/>
  <c r="S21" i="22"/>
  <c r="Q21" i="22"/>
  <c r="P21" i="22"/>
  <c r="O21" i="22"/>
  <c r="M21" i="22"/>
  <c r="K21" i="22"/>
  <c r="A21" i="22"/>
  <c r="Y20" i="22"/>
  <c r="X20" i="22"/>
  <c r="W20" i="22"/>
  <c r="U20" i="22"/>
  <c r="T20" i="22"/>
  <c r="S20" i="22"/>
  <c r="Q20" i="22"/>
  <c r="P20" i="22"/>
  <c r="O20" i="22"/>
  <c r="M20" i="22"/>
  <c r="K20" i="22"/>
  <c r="A20" i="22"/>
  <c r="Y19" i="22"/>
  <c r="X19" i="22"/>
  <c r="W19" i="22"/>
  <c r="U19" i="22"/>
  <c r="T19" i="22"/>
  <c r="S19" i="22"/>
  <c r="Q19" i="22"/>
  <c r="P19" i="22"/>
  <c r="O19" i="22"/>
  <c r="M19" i="22"/>
  <c r="K19" i="22"/>
  <c r="A19" i="22"/>
  <c r="Y18" i="22"/>
  <c r="X18" i="22"/>
  <c r="W18" i="22"/>
  <c r="U18" i="22"/>
  <c r="T18" i="22"/>
  <c r="S18" i="22"/>
  <c r="Q18" i="22"/>
  <c r="P18" i="22"/>
  <c r="O18" i="22"/>
  <c r="M18" i="22"/>
  <c r="K18" i="22"/>
  <c r="A18" i="22"/>
  <c r="Y17" i="22"/>
  <c r="X17" i="22"/>
  <c r="W17" i="22"/>
  <c r="U17" i="22"/>
  <c r="T17" i="22"/>
  <c r="S17" i="22"/>
  <c r="Q17" i="22"/>
  <c r="P17" i="22"/>
  <c r="O17" i="22"/>
  <c r="M17" i="22"/>
  <c r="K17" i="22"/>
  <c r="A17" i="22"/>
  <c r="Y16" i="22"/>
  <c r="X16" i="22"/>
  <c r="W16" i="22"/>
  <c r="U16" i="22"/>
  <c r="T16" i="22"/>
  <c r="S16" i="22"/>
  <c r="Q16" i="22"/>
  <c r="P16" i="22"/>
  <c r="O16" i="22"/>
  <c r="M16" i="22"/>
  <c r="K16" i="22"/>
  <c r="A16" i="22"/>
  <c r="Y15" i="22"/>
  <c r="X15" i="22"/>
  <c r="W15" i="22"/>
  <c r="U15" i="22"/>
  <c r="T15" i="22"/>
  <c r="S15" i="22"/>
  <c r="Q15" i="22"/>
  <c r="P15" i="22"/>
  <c r="O15" i="22"/>
  <c r="M15" i="22"/>
  <c r="K15" i="22"/>
  <c r="A15" i="22"/>
  <c r="Y14" i="22"/>
  <c r="X14" i="22"/>
  <c r="W14" i="22"/>
  <c r="U14" i="22"/>
  <c r="T14" i="22"/>
  <c r="S14" i="22"/>
  <c r="Q14" i="22"/>
  <c r="P14" i="22"/>
  <c r="O14" i="22"/>
  <c r="M14" i="22"/>
  <c r="K14" i="22"/>
  <c r="A14" i="22"/>
  <c r="Y13" i="22"/>
  <c r="X13" i="22"/>
  <c r="W13" i="22"/>
  <c r="U13" i="22"/>
  <c r="T13" i="22"/>
  <c r="S13" i="22"/>
  <c r="Q13" i="22"/>
  <c r="P13" i="22"/>
  <c r="O13" i="22"/>
  <c r="M13" i="22"/>
  <c r="K13" i="22"/>
  <c r="A13" i="22"/>
  <c r="Y12" i="22"/>
  <c r="X12" i="22"/>
  <c r="W12" i="22"/>
  <c r="U12" i="22"/>
  <c r="T12" i="22"/>
  <c r="S12" i="22"/>
  <c r="Q12" i="22"/>
  <c r="P12" i="22"/>
  <c r="O12" i="22"/>
  <c r="M12" i="22"/>
  <c r="K12" i="22"/>
  <c r="A12" i="22"/>
  <c r="Y11" i="22"/>
  <c r="X11" i="22"/>
  <c r="W11" i="22"/>
  <c r="U11" i="22"/>
  <c r="T11" i="22"/>
  <c r="S11" i="22"/>
  <c r="Q11" i="22"/>
  <c r="P11" i="22"/>
  <c r="O11" i="22"/>
  <c r="M11" i="22"/>
  <c r="K11" i="22"/>
  <c r="A5" i="22"/>
  <c r="A3" i="22"/>
  <c r="B48" i="20"/>
  <c r="D44" i="20"/>
  <c r="D43" i="20"/>
  <c r="H39" i="20"/>
  <c r="D39" i="20"/>
  <c r="H38" i="20"/>
  <c r="D38" i="20"/>
  <c r="D24" i="20"/>
  <c r="D23" i="20"/>
  <c r="D22" i="20"/>
  <c r="D21" i="20"/>
  <c r="D20" i="20"/>
  <c r="D19" i="20"/>
  <c r="D18" i="20"/>
  <c r="D17" i="20"/>
  <c r="D16" i="20"/>
  <c r="A9" i="20"/>
  <c r="A7" i="20"/>
  <c r="K5" i="16"/>
  <c r="I3" i="16"/>
  <c r="C3" i="16"/>
  <c r="I2" i="16"/>
  <c r="C2" i="16"/>
  <c r="K5" i="36"/>
  <c r="I3" i="36"/>
  <c r="C3" i="36"/>
  <c r="I2" i="36"/>
  <c r="C2" i="36"/>
  <c r="K5" i="51"/>
  <c r="I3" i="51"/>
  <c r="C3" i="51"/>
  <c r="I2" i="51"/>
  <c r="C2" i="51"/>
  <c r="K5" i="15"/>
  <c r="I3" i="15"/>
  <c r="C3" i="15"/>
  <c r="I2" i="15"/>
  <c r="C2" i="15"/>
  <c r="C10" i="14"/>
  <c r="A8" i="14"/>
  <c r="A6" i="14"/>
  <c r="S51" i="41"/>
  <c r="L51" i="41"/>
  <c r="S50" i="41"/>
  <c r="L50" i="41"/>
  <c r="S49" i="41"/>
  <c r="L49" i="41"/>
  <c r="S48" i="41"/>
  <c r="L48" i="41"/>
  <c r="S47" i="41"/>
  <c r="L47" i="41"/>
  <c r="S46" i="41"/>
  <c r="L46" i="41"/>
  <c r="S45" i="41"/>
  <c r="L45" i="41"/>
  <c r="S44" i="41"/>
  <c r="L44" i="41"/>
  <c r="S43" i="41"/>
  <c r="L43" i="41"/>
  <c r="S42" i="41"/>
  <c r="L42" i="41"/>
  <c r="S41" i="41"/>
  <c r="L41" i="41"/>
  <c r="S40" i="41"/>
  <c r="L40" i="41"/>
  <c r="S39" i="41"/>
  <c r="L39" i="41"/>
  <c r="S38" i="41"/>
  <c r="L38" i="41"/>
  <c r="S37" i="41"/>
  <c r="L37" i="41"/>
  <c r="S36" i="41"/>
  <c r="L36" i="41"/>
  <c r="S35" i="41"/>
  <c r="L35" i="41"/>
  <c r="S34" i="41"/>
  <c r="L34" i="41"/>
  <c r="S33" i="41"/>
  <c r="L33" i="41"/>
  <c r="S32" i="41"/>
  <c r="L32" i="41"/>
  <c r="S31" i="41"/>
  <c r="L31" i="41"/>
  <c r="S30" i="41"/>
  <c r="L30" i="41"/>
  <c r="S29" i="41"/>
  <c r="L29" i="41"/>
  <c r="S28" i="41"/>
  <c r="L28" i="41"/>
  <c r="S27" i="41"/>
  <c r="L27" i="41"/>
  <c r="S26" i="41"/>
  <c r="L26" i="41"/>
  <c r="S25" i="41"/>
  <c r="L25" i="41"/>
  <c r="S24" i="41"/>
  <c r="L24" i="41"/>
  <c r="S23" i="41"/>
  <c r="L23" i="41"/>
  <c r="S22" i="41"/>
  <c r="L22" i="41"/>
  <c r="S21" i="41"/>
  <c r="L21" i="41"/>
  <c r="S20" i="41"/>
  <c r="L20" i="41"/>
  <c r="S19" i="41"/>
  <c r="L19" i="41"/>
  <c r="S18" i="41"/>
  <c r="L18" i="41"/>
  <c r="S17" i="41"/>
  <c r="L17" i="41"/>
  <c r="J5" i="12"/>
  <c r="E5" i="12"/>
  <c r="J4" i="12"/>
  <c r="E4" i="12"/>
  <c r="L3" i="12"/>
  <c r="E3" i="12"/>
  <c r="S50" i="40"/>
  <c r="L50" i="40"/>
  <c r="S49" i="40"/>
  <c r="L49" i="40"/>
  <c r="S48" i="40"/>
  <c r="L48" i="40"/>
  <c r="S47" i="40"/>
  <c r="L47" i="40"/>
  <c r="S46" i="40"/>
  <c r="L46" i="40"/>
  <c r="S45" i="40"/>
  <c r="L45" i="40"/>
  <c r="S44" i="40"/>
  <c r="L44" i="40"/>
  <c r="S43" i="40"/>
  <c r="L43" i="40"/>
  <c r="S42" i="40"/>
  <c r="L42" i="40"/>
  <c r="S41" i="40"/>
  <c r="L41" i="40"/>
  <c r="S40" i="40"/>
  <c r="L40" i="40"/>
  <c r="S39" i="40"/>
  <c r="L39" i="40"/>
  <c r="S38" i="40"/>
  <c r="L38" i="40"/>
  <c r="S37" i="40"/>
  <c r="L37" i="40"/>
  <c r="S36" i="40"/>
  <c r="L36" i="40"/>
  <c r="S35" i="40"/>
  <c r="L35" i="40"/>
  <c r="S34" i="40"/>
  <c r="L34" i="40"/>
  <c r="S33" i="40"/>
  <c r="L33" i="40"/>
  <c r="S32" i="40"/>
  <c r="L32" i="40"/>
  <c r="S31" i="40"/>
  <c r="L31" i="40"/>
  <c r="S30" i="40"/>
  <c r="L30" i="40"/>
  <c r="S29" i="40"/>
  <c r="L29" i="40"/>
  <c r="S28" i="40"/>
  <c r="L28" i="40"/>
  <c r="S27" i="40"/>
  <c r="L27" i="40"/>
  <c r="S26" i="40"/>
  <c r="L26" i="40"/>
  <c r="S25" i="40"/>
  <c r="L25" i="40"/>
  <c r="S24" i="40"/>
  <c r="L24" i="40"/>
  <c r="S23" i="40"/>
  <c r="L23" i="40"/>
  <c r="S22" i="40"/>
  <c r="L22" i="40"/>
  <c r="S21" i="40"/>
  <c r="L21" i="40"/>
  <c r="S20" i="40"/>
  <c r="L20" i="40"/>
  <c r="S19" i="40"/>
  <c r="L19" i="40"/>
  <c r="S18" i="40"/>
  <c r="S17" i="40"/>
  <c r="L17" i="40"/>
  <c r="N5" i="39"/>
  <c r="I3" i="39"/>
  <c r="C3" i="39"/>
  <c r="I2" i="39"/>
  <c r="C2" i="39"/>
  <c r="I3" i="49"/>
  <c r="C3" i="49"/>
  <c r="I2" i="49"/>
  <c r="C2" i="49"/>
  <c r="K5" i="35"/>
  <c r="I3" i="35"/>
  <c r="C3" i="35"/>
  <c r="I2" i="35"/>
  <c r="C2" i="35"/>
  <c r="K5" i="30"/>
  <c r="I3" i="30"/>
  <c r="C3" i="30"/>
  <c r="I2" i="30"/>
  <c r="C2" i="30"/>
  <c r="K5" i="7"/>
  <c r="I3" i="7"/>
  <c r="C3" i="7"/>
  <c r="I2" i="7"/>
  <c r="C2" i="7"/>
  <c r="F44" i="34"/>
  <c r="E44" i="34"/>
  <c r="F43" i="34"/>
  <c r="E43" i="34"/>
  <c r="F42" i="34"/>
  <c r="E42" i="34"/>
  <c r="F41" i="34"/>
  <c r="E41" i="34"/>
  <c r="F40" i="34"/>
  <c r="E40" i="34"/>
  <c r="F39" i="34"/>
  <c r="E39" i="34"/>
  <c r="F38" i="34"/>
  <c r="E38" i="34"/>
  <c r="F37" i="34"/>
  <c r="E37" i="34"/>
  <c r="F36" i="34"/>
  <c r="E36" i="34"/>
  <c r="F35" i="34"/>
  <c r="E35" i="34"/>
  <c r="F34" i="34"/>
  <c r="E34" i="34"/>
  <c r="F33" i="34"/>
  <c r="E33" i="34"/>
  <c r="F32" i="34"/>
  <c r="E32" i="34"/>
  <c r="F31" i="34"/>
  <c r="E31" i="34"/>
  <c r="F30" i="34"/>
  <c r="E30" i="34"/>
  <c r="F29" i="34"/>
  <c r="E29" i="34"/>
  <c r="F28" i="34"/>
  <c r="E28" i="34"/>
  <c r="F27" i="34"/>
  <c r="E27" i="34"/>
  <c r="F26" i="34"/>
  <c r="E26" i="34"/>
  <c r="F25" i="34"/>
  <c r="E25" i="34"/>
  <c r="F24" i="34"/>
  <c r="E24" i="34"/>
  <c r="F23" i="34"/>
  <c r="E23" i="34"/>
  <c r="F22" i="34"/>
  <c r="E22" i="34"/>
  <c r="F21" i="34"/>
  <c r="E21" i="34"/>
  <c r="F20" i="34"/>
  <c r="E20" i="34"/>
  <c r="F19" i="34"/>
  <c r="E19" i="34"/>
  <c r="F18" i="34"/>
  <c r="E18" i="34"/>
  <c r="F17" i="34"/>
  <c r="E17" i="34"/>
  <c r="F16" i="34"/>
  <c r="E16" i="34"/>
  <c r="F15" i="34"/>
  <c r="E15" i="34"/>
  <c r="F14" i="34"/>
  <c r="E14" i="34"/>
  <c r="F13" i="34"/>
  <c r="E13" i="34"/>
  <c r="F12" i="34"/>
  <c r="E12" i="34"/>
  <c r="F11" i="34"/>
  <c r="E11" i="34"/>
  <c r="F10" i="34"/>
  <c r="E10" i="34"/>
  <c r="L5" i="34"/>
  <c r="J3" i="34"/>
  <c r="C3" i="34"/>
  <c r="J2" i="34"/>
  <c r="C2" i="34"/>
  <c r="J63" i="5"/>
  <c r="G18" i="5"/>
  <c r="E18" i="5"/>
  <c r="B18" i="5"/>
  <c r="B15" i="5"/>
  <c r="H12" i="5"/>
  <c r="B12" i="5"/>
  <c r="O6" i="5"/>
  <c r="F6" i="5"/>
  <c r="N2" i="5"/>
  <c r="D2" i="5"/>
  <c r="D8" i="3"/>
  <c r="B8" i="3"/>
  <c r="B7" i="3"/>
  <c r="D6" i="3"/>
  <c r="B6" i="3"/>
  <c r="B5" i="3"/>
</calcChain>
</file>

<file path=xl/comments1.xml><?xml version="1.0" encoding="utf-8"?>
<comments xmlns="http://schemas.openxmlformats.org/spreadsheetml/2006/main">
  <authors>
    <author>Jim Sensenbrenner</author>
  </authors>
  <commentList>
    <comment ref="L12" authorId="0" shapeId="0">
      <text>
        <r>
          <rPr>
            <b/>
            <sz val="9"/>
            <color indexed="81"/>
            <rFont val="Tahoma"/>
            <family val="2"/>
          </rPr>
          <t>Jim Sensenbrenner:</t>
        </r>
        <r>
          <rPr>
            <sz val="9"/>
            <color indexed="81"/>
            <rFont val="Tahoma"/>
            <family val="2"/>
          </rPr>
          <t xml:space="preserve">
When inserting new rows, copy RPN formula to new row.</t>
        </r>
      </text>
    </comment>
    <comment ref="S14" authorId="0" shapeId="0">
      <text>
        <r>
          <rPr>
            <b/>
            <sz val="9"/>
            <color indexed="81"/>
            <rFont val="Tahoma"/>
            <family val="2"/>
          </rPr>
          <t>Jim Sensenbrenner:</t>
        </r>
        <r>
          <rPr>
            <sz val="9"/>
            <color indexed="81"/>
            <rFont val="Tahoma"/>
            <family val="2"/>
          </rPr>
          <t xml:space="preserve">
When inserting new rows, copy forumlae in columns Q and R into new rows.  These are needed for RPN limits for action.</t>
        </r>
      </text>
    </comment>
  </commentList>
</comments>
</file>

<file path=xl/comments2.xml><?xml version="1.0" encoding="utf-8"?>
<comments xmlns="http://schemas.openxmlformats.org/spreadsheetml/2006/main">
  <authors>
    <author>Jim Sensenbrenner</author>
  </authors>
  <commentList>
    <comment ref="L12" authorId="0" shapeId="0">
      <text>
        <r>
          <rPr>
            <b/>
            <sz val="9"/>
            <color indexed="81"/>
            <rFont val="Tahoma"/>
            <family val="2"/>
          </rPr>
          <t>Jim Sensenbrenner:</t>
        </r>
        <r>
          <rPr>
            <sz val="9"/>
            <color indexed="81"/>
            <rFont val="Tahoma"/>
            <family val="2"/>
          </rPr>
          <t xml:space="preserve">
When inserting new rows, copy RPN formula to new row.</t>
        </r>
      </text>
    </comment>
    <comment ref="S14" authorId="0" shapeId="0">
      <text>
        <r>
          <rPr>
            <b/>
            <sz val="9"/>
            <color indexed="81"/>
            <rFont val="Tahoma"/>
            <family val="2"/>
          </rPr>
          <t>Jim Sensenbrenner:</t>
        </r>
        <r>
          <rPr>
            <sz val="9"/>
            <color indexed="81"/>
            <rFont val="Tahoma"/>
            <family val="2"/>
          </rPr>
          <t xml:space="preserve">
When inserting new rows, copy forumlae in columns Q and R into new rows.  These are needed for RPN limits for action.</t>
        </r>
      </text>
    </comment>
  </commentList>
</comments>
</file>

<file path=xl/comments3.xml><?xml version="1.0" encoding="utf-8"?>
<comments xmlns="http://schemas.openxmlformats.org/spreadsheetml/2006/main">
  <authors>
    <author>Jarold March</author>
  </authors>
  <commentList>
    <comment ref="F12" authorId="0" shapeId="0">
      <text>
        <r>
          <rPr>
            <b/>
            <sz val="9"/>
            <color indexed="81"/>
            <rFont val="Tahoma"/>
            <family val="2"/>
          </rPr>
          <t>MSA recommends 3 trail, 10 part, 3 appraiser analysis when possible</t>
        </r>
        <r>
          <rPr>
            <sz val="9"/>
            <color indexed="81"/>
            <rFont val="Tahoma"/>
            <family val="2"/>
          </rPr>
          <t xml:space="preserve">
</t>
        </r>
      </text>
    </comment>
  </commentList>
</comments>
</file>

<file path=xl/comments4.xml><?xml version="1.0" encoding="utf-8"?>
<comments xmlns="http://schemas.openxmlformats.org/spreadsheetml/2006/main">
  <authors>
    <author>Jarold March</author>
  </authors>
  <commentList>
    <comment ref="F12" authorId="0" shapeId="0">
      <text>
        <r>
          <rPr>
            <b/>
            <sz val="9"/>
            <color indexed="81"/>
            <rFont val="Tahoma"/>
            <family val="2"/>
          </rPr>
          <t>MSA recommends 3 trail, 10 part, 3 appraiser analysis when possible</t>
        </r>
        <r>
          <rPr>
            <sz val="9"/>
            <color indexed="81"/>
            <rFont val="Tahoma"/>
            <family val="2"/>
          </rPr>
          <t xml:space="preserve">
</t>
        </r>
      </text>
    </comment>
  </commentList>
</comments>
</file>

<file path=xl/comments5.xml><?xml version="1.0" encoding="utf-8"?>
<comments xmlns="http://schemas.openxmlformats.org/spreadsheetml/2006/main">
  <authors>
    <author>Jarold March</author>
  </authors>
  <commentList>
    <comment ref="C13" authorId="0" shapeId="0">
      <text>
        <r>
          <rPr>
            <b/>
            <sz val="9"/>
            <color indexed="81"/>
            <rFont val="Tahoma"/>
            <family val="2"/>
          </rPr>
          <t>Values from GR&amp;R VAR(Tol)</t>
        </r>
      </text>
    </comment>
  </commentList>
</comments>
</file>

<file path=xl/sharedStrings.xml><?xml version="1.0" encoding="utf-8"?>
<sst xmlns="http://schemas.openxmlformats.org/spreadsheetml/2006/main" count="2247" uniqueCount="1044">
  <si>
    <t xml:space="preserve">Model Year(s)/Vehicle(s): </t>
  </si>
  <si>
    <t>SIGNATURE</t>
  </si>
  <si>
    <t>DATE</t>
  </si>
  <si>
    <t>DATE:</t>
  </si>
  <si>
    <t>PART NUMBER:</t>
  </si>
  <si>
    <t>CHARACTERISTICS</t>
  </si>
  <si>
    <t>PROCESS</t>
  </si>
  <si>
    <t>Date</t>
  </si>
  <si>
    <t>Core Team</t>
  </si>
  <si>
    <t>TOLERANCE</t>
  </si>
  <si>
    <t>Print #</t>
  </si>
  <si>
    <t xml:space="preserve">Rev.  </t>
  </si>
  <si>
    <t>FMEA Number:</t>
  </si>
  <si>
    <t>Prepared by:</t>
  </si>
  <si>
    <t>Date (Orig.)</t>
  </si>
  <si>
    <t>Date (Rev.)</t>
  </si>
  <si>
    <t>C</t>
  </si>
  <si>
    <t>S</t>
  </si>
  <si>
    <t>l</t>
  </si>
  <si>
    <t>c</t>
  </si>
  <si>
    <t>Current</t>
  </si>
  <si>
    <t>e</t>
  </si>
  <si>
    <t>R.</t>
  </si>
  <si>
    <t>Action Results</t>
  </si>
  <si>
    <t>a</t>
  </si>
  <si>
    <t>t</t>
  </si>
  <si>
    <t>P.</t>
  </si>
  <si>
    <t>v</t>
  </si>
  <si>
    <t>s</t>
  </si>
  <si>
    <t>Controls</t>
  </si>
  <si>
    <t>N.</t>
  </si>
  <si>
    <t>r</t>
  </si>
  <si>
    <t xml:space="preserve">Item:  </t>
  </si>
  <si>
    <t>Process Responsibility:</t>
  </si>
  <si>
    <t>Process</t>
  </si>
  <si>
    <t>Control Plan Number</t>
  </si>
  <si>
    <t>Key Contact/Phone</t>
  </si>
  <si>
    <t>Part Number/Latest Change Level</t>
  </si>
  <si>
    <t>Customer Engineering Approval/Date (If Req'd.)</t>
  </si>
  <si>
    <t>Part Name/Description</t>
  </si>
  <si>
    <t>Supplier/Plant Approval/Date</t>
  </si>
  <si>
    <t>Customer Quality Approval/Date (If Req'd.)</t>
  </si>
  <si>
    <t>Supplier/Plant</t>
  </si>
  <si>
    <t>Other Approval/Date (If Req'd.)</t>
  </si>
  <si>
    <t>METHODS</t>
  </si>
  <si>
    <t>PRODUCT/PROCESS</t>
  </si>
  <si>
    <t>EVALUATION/</t>
  </si>
  <si>
    <t>SAMPLE</t>
  </si>
  <si>
    <t>NO.</t>
  </si>
  <si>
    <t>PRODUCT</t>
  </si>
  <si>
    <t>SPECIFICATION/</t>
  </si>
  <si>
    <t>MEASUREMENT</t>
  </si>
  <si>
    <t>SIZE</t>
  </si>
  <si>
    <t>FREQ.</t>
  </si>
  <si>
    <t>TECHNIQUE</t>
  </si>
  <si>
    <t>ITEM</t>
  </si>
  <si>
    <t>OK</t>
  </si>
  <si>
    <t>TITLE</t>
  </si>
  <si>
    <t>Title</t>
  </si>
  <si>
    <t>Dated</t>
  </si>
  <si>
    <t>Shown on Drawing Number</t>
  </si>
  <si>
    <t>Purchase Order No.</t>
  </si>
  <si>
    <t>Change to Optional Construction or Material</t>
  </si>
  <si>
    <t>Engineering Change(s)</t>
  </si>
  <si>
    <t>Sub-Supplier or Material Source Change</t>
  </si>
  <si>
    <t>Tooling: Transfer, Replacement, Refurbishment, or additional</t>
  </si>
  <si>
    <t>Change in Part Processing</t>
  </si>
  <si>
    <t>Correction of Discrepancy</t>
  </si>
  <si>
    <t>Parts produced at Additional Location</t>
  </si>
  <si>
    <t>Other - please specify</t>
  </si>
  <si>
    <t>REQUESTED SUBMISSION LEVEL (Check one)</t>
  </si>
  <si>
    <t>Print Name</t>
  </si>
  <si>
    <t>Phone No.</t>
  </si>
  <si>
    <t>Fax No.</t>
  </si>
  <si>
    <t>Part Name</t>
  </si>
  <si>
    <t>Part Number</t>
  </si>
  <si>
    <t>Street Address</t>
  </si>
  <si>
    <t>ADDRESS</t>
  </si>
  <si>
    <t>City</t>
  </si>
  <si>
    <t>CITY</t>
  </si>
  <si>
    <t>State</t>
  </si>
  <si>
    <t>STATE</t>
  </si>
  <si>
    <t>Zip</t>
  </si>
  <si>
    <t>ZIP</t>
  </si>
  <si>
    <t>Phone Number</t>
  </si>
  <si>
    <t>555-555-5555</t>
  </si>
  <si>
    <t>Fax Number</t>
  </si>
  <si>
    <t>Email Address</t>
  </si>
  <si>
    <t>Emailme@somewhere.com</t>
  </si>
  <si>
    <t>No discernible effect.</t>
  </si>
  <si>
    <t>555-555-5554</t>
  </si>
  <si>
    <t>Country</t>
  </si>
  <si>
    <t>COUNTRY</t>
  </si>
  <si>
    <t>Safety and/or Government Regulation</t>
  </si>
  <si>
    <t>CUSTOMER SUBMITTAL INFORMATION</t>
  </si>
  <si>
    <t>Customer Name/Division</t>
  </si>
  <si>
    <t>Is each Customer Tool properly tagged and numbered?</t>
  </si>
  <si>
    <t>Customer Signature</t>
  </si>
  <si>
    <t>Customer Tracking Number (optional)</t>
  </si>
  <si>
    <t>ORGANIZATION MANUFACTURING INFORMATION</t>
  </si>
  <si>
    <t>Region</t>
  </si>
  <si>
    <t>SPECIFICATION / LIMITS</t>
  </si>
  <si>
    <t>QTY. TESTED</t>
  </si>
  <si>
    <t>NOT OK</t>
  </si>
  <si>
    <t>ORGANIZATION MEASUREMENT RESULTS (DATA)</t>
  </si>
  <si>
    <t>DESIGN RECORD CHANGE LEVEL:</t>
  </si>
  <si>
    <t>ORGANIZATION:</t>
  </si>
  <si>
    <t>NAME OF INSPECTION FACILITY:</t>
  </si>
  <si>
    <t>PART NAME:</t>
  </si>
  <si>
    <t>Blanket statements of conformance are unacceptable for any test results.</t>
  </si>
  <si>
    <t>SUPPLIER TEST RESULTS (DATA)</t>
  </si>
  <si>
    <t>Supplier Name</t>
  </si>
  <si>
    <t>Piece 1</t>
  </si>
  <si>
    <t>Piece 2</t>
  </si>
  <si>
    <t>Piece 3</t>
  </si>
  <si>
    <t>PRINT NAME</t>
  </si>
  <si>
    <t>Supplier Number</t>
  </si>
  <si>
    <t>SUPPLIER NUMBER:</t>
  </si>
  <si>
    <t>DIMENSION / SPECIFICATION</t>
  </si>
  <si>
    <t xml:space="preserve"> </t>
  </si>
  <si>
    <t xml:space="preserve">Permeability </t>
  </si>
  <si>
    <t>Adhesion</t>
  </si>
  <si>
    <t>Ambient Cure Time (if used)</t>
  </si>
  <si>
    <t>Oven Cure Time (if used)</t>
  </si>
  <si>
    <t>R</t>
  </si>
  <si>
    <t>*</t>
  </si>
  <si>
    <t>Part Number:</t>
  </si>
  <si>
    <t>Revision Level:</t>
  </si>
  <si>
    <t>Part Description:</t>
  </si>
  <si>
    <t>Supplier Name:</t>
  </si>
  <si>
    <t>Reason for Request:</t>
  </si>
  <si>
    <t>Supplier Number:</t>
  </si>
  <si>
    <t>Date Issued:</t>
  </si>
  <si>
    <t>Submission Due Date:</t>
  </si>
  <si>
    <t>Submission Level</t>
  </si>
  <si>
    <t>PPAP Submission Requirements and Detail Description</t>
  </si>
  <si>
    <t>Additional Submission Instructions below:</t>
  </si>
  <si>
    <t>Part Submission Warrant</t>
  </si>
  <si>
    <t>Organization Name &amp; Supplier/Vendor Code</t>
  </si>
  <si>
    <t>U.S.A.</t>
  </si>
  <si>
    <t>Postal Code</t>
  </si>
  <si>
    <t>MATERIALS REPORTING</t>
  </si>
  <si>
    <t>REASON FOR SUBMISSION (Check at least one)</t>
  </si>
  <si>
    <t>Organization Authorized Signature</t>
  </si>
  <si>
    <t>E-mail</t>
  </si>
  <si>
    <t>PPAP Warrant Disposition:</t>
  </si>
  <si>
    <t>GAGE
TYPE</t>
  </si>
  <si>
    <t>Rank</t>
  </si>
  <si>
    <t>Failure to Meet Safety and/or Regulatory Requirements</t>
  </si>
  <si>
    <t>Potential failure mode affects safe vehicle operation and/or involves noncompliance with government regulation without warning.</t>
  </si>
  <si>
    <t>Loss or Degradation of Primary Function</t>
  </si>
  <si>
    <t>Major Disruption</t>
  </si>
  <si>
    <t>Loss or Degradation of Secondary Function</t>
  </si>
  <si>
    <t>A portion of the production run may have to be reworked off line and accepted.</t>
  </si>
  <si>
    <t>Annoyance</t>
  </si>
  <si>
    <t>100% of production run may have to be reworked in station before it is processed.</t>
  </si>
  <si>
    <t>Slight inconvenience to process, operation, or operator.</t>
  </si>
  <si>
    <t>No effect</t>
  </si>
  <si>
    <t>Very High</t>
  </si>
  <si>
    <t>High</t>
  </si>
  <si>
    <t>Moderate</t>
  </si>
  <si>
    <t>Low</t>
  </si>
  <si>
    <t>Very Low</t>
  </si>
  <si>
    <t xml:space="preserve">S </t>
  </si>
  <si>
    <t>MIN</t>
  </si>
  <si>
    <t>MAX</t>
  </si>
  <si>
    <t>Product Program</t>
  </si>
  <si>
    <t>Issue Date</t>
  </si>
  <si>
    <t>ECL</t>
  </si>
  <si>
    <t>Supplier Location</t>
  </si>
  <si>
    <t>Legend:</t>
  </si>
  <si>
    <t xml:space="preserve">     Operation</t>
  </si>
  <si>
    <t xml:space="preserve">   Transportation</t>
  </si>
  <si>
    <t xml:space="preserve">     Inspection</t>
  </si>
  <si>
    <t>Delay</t>
  </si>
  <si>
    <t>Storage</t>
  </si>
  <si>
    <t>Operation or Event</t>
  </si>
  <si>
    <t>Description of</t>
  </si>
  <si>
    <t>Evaluation</t>
  </si>
  <si>
    <t>and Analysis Methods</t>
  </si>
  <si>
    <t>Change History</t>
  </si>
  <si>
    <t>Revision</t>
  </si>
  <si>
    <t>System</t>
  </si>
  <si>
    <t>Subsystem</t>
  </si>
  <si>
    <t>Design Responsibility:</t>
  </si>
  <si>
    <t>Core Team:</t>
  </si>
  <si>
    <t>Item / 
Function</t>
  </si>
  <si>
    <t>Potential 
Failure 
Mode</t>
  </si>
  <si>
    <t>Potential 
Effect(s) 
of Failure</t>
  </si>
  <si>
    <t>Recommended 
Action(s)</t>
  </si>
  <si>
    <t>Responsibility 
&amp; Target 
Completion 
Date</t>
  </si>
  <si>
    <t>Design</t>
  </si>
  <si>
    <t>Supplier Code</t>
  </si>
  <si>
    <t>PART/ 
PROCESS
NUMBER</t>
  </si>
  <si>
    <t>PROCESS NAME/
OPERATION
DESCRIPTION</t>
  </si>
  <si>
    <t>MACHINE,
DEVICE
JIG, TOOLS
FOR MFG.</t>
  </si>
  <si>
    <t>SPECIAL
CHAR.
CLASS</t>
  </si>
  <si>
    <t>REACTION
PLAN</t>
  </si>
  <si>
    <t>CONTROL
METHOD</t>
  </si>
  <si>
    <t>PART</t>
  </si>
  <si>
    <t>VALUE</t>
  </si>
  <si>
    <t>Gage Name</t>
  </si>
  <si>
    <t>Appraiser</t>
  </si>
  <si>
    <t>Gage Number</t>
  </si>
  <si>
    <t>Date Performed</t>
  </si>
  <si>
    <t>Characteristic</t>
  </si>
  <si>
    <t>Gage Type</t>
  </si>
  <si>
    <t>Upper Limit</t>
  </si>
  <si>
    <t>Lower Limit</t>
  </si>
  <si>
    <t>ATTRIBUTE DATA</t>
  </si>
  <si>
    <t>#</t>
  </si>
  <si>
    <t>After entering data, follow the directions on the tab marked</t>
  </si>
  <si>
    <t>'Graph' to create the Gage Performance Curve</t>
  </si>
  <si>
    <t>FROM THE GRAPH</t>
  </si>
  <si>
    <t>ENTER THE FOLLOWING:</t>
  </si>
  <si>
    <t>Measurement Unit Analysis</t>
  </si>
  <si>
    <t xml:space="preserve">  Bias</t>
  </si>
  <si>
    <t xml:space="preserve">  Repeatability</t>
  </si>
  <si>
    <t>B</t>
  </si>
  <si>
    <t>=</t>
  </si>
  <si>
    <t xml:space="preserve">  t Statistic</t>
  </si>
  <si>
    <t>31.3 IBI / R</t>
  </si>
  <si>
    <t xml:space="preserve">  Result</t>
  </si>
  <si>
    <r>
      <t>X</t>
    </r>
    <r>
      <rPr>
        <vertAlign val="subscript"/>
        <sz val="10"/>
        <rFont val="Arial"/>
        <family val="2"/>
      </rPr>
      <t>T</t>
    </r>
  </si>
  <si>
    <r>
      <t>P'</t>
    </r>
    <r>
      <rPr>
        <vertAlign val="subscript"/>
        <sz val="10"/>
        <rFont val="Arial"/>
        <family val="2"/>
      </rPr>
      <t>a</t>
    </r>
  </si>
  <si>
    <r>
      <t>X</t>
    </r>
    <r>
      <rPr>
        <vertAlign val="subscript"/>
        <sz val="10"/>
        <rFont val="Arial"/>
        <family val="2"/>
      </rPr>
      <t>T</t>
    </r>
    <r>
      <rPr>
        <sz val="10"/>
        <rFont val="Arial"/>
        <family val="2"/>
      </rPr>
      <t xml:space="preserve"> (P=.5) =</t>
    </r>
  </si>
  <si>
    <r>
      <t>X</t>
    </r>
    <r>
      <rPr>
        <vertAlign val="subscript"/>
        <sz val="10"/>
        <rFont val="Arial"/>
        <family val="2"/>
      </rPr>
      <t xml:space="preserve">T </t>
    </r>
    <r>
      <rPr>
        <sz val="10"/>
        <rFont val="Arial"/>
        <family val="2"/>
      </rPr>
      <t>(P=.995) =</t>
    </r>
  </si>
  <si>
    <r>
      <t>X</t>
    </r>
    <r>
      <rPr>
        <vertAlign val="subscript"/>
        <sz val="10"/>
        <rFont val="Arial"/>
        <family val="2"/>
      </rPr>
      <t xml:space="preserve">T </t>
    </r>
    <r>
      <rPr>
        <sz val="10"/>
        <rFont val="Arial"/>
        <family val="2"/>
      </rPr>
      <t>(P=.005) =</t>
    </r>
  </si>
  <si>
    <r>
      <t>t</t>
    </r>
    <r>
      <rPr>
        <vertAlign val="subscript"/>
        <sz val="10"/>
        <rFont val="Arial"/>
        <family val="2"/>
      </rPr>
      <t>0.025,19</t>
    </r>
  </si>
  <si>
    <t>Directions for Gage Performance Curve for Attribute Analytical Method Form</t>
  </si>
  <si>
    <t>1)  Click Tools - Data Analysis - Regression</t>
  </si>
  <si>
    <t xml:space="preserve">     (If Data Analysis is not available load Analysis Tool Pak from the Add-Ins menu)</t>
  </si>
  <si>
    <t>2)  In the box for Input Y Range select the cells GR&amp;R ATT(L)!D14:D22</t>
  </si>
  <si>
    <t>3)  In the box for Input X Range select the cells GR&amp;R ATT(L)!B14:B22</t>
  </si>
  <si>
    <t>4)  In the box for Output range select the cells below A23:M60</t>
  </si>
  <si>
    <t>5)  Check Line Fit Plots</t>
  </si>
  <si>
    <t>6)  Press OK</t>
  </si>
  <si>
    <t>7)  Copy the Line Fit plot graph to the space on the Analytic sheet</t>
  </si>
  <si>
    <t>8)  Change the graph title to Gage Performance Curve</t>
  </si>
  <si>
    <t>9)  Change the x axis to Xt</t>
  </si>
  <si>
    <t>10)  Change the y axis to Probability</t>
  </si>
  <si>
    <t>Appraiser A</t>
  </si>
  <si>
    <t>Appraiser B</t>
  </si>
  <si>
    <t>Upper Specification</t>
  </si>
  <si>
    <t>Lower Specification</t>
  </si>
  <si>
    <t>Appraiser C</t>
  </si>
  <si>
    <t>DATA TABLE</t>
  </si>
  <si>
    <t>AB Tabulation</t>
  </si>
  <si>
    <t>BC Tabulation</t>
  </si>
  <si>
    <t>AC Tabulation</t>
  </si>
  <si>
    <t>A-1</t>
  </si>
  <si>
    <t>A-2</t>
  </si>
  <si>
    <t>A-3</t>
  </si>
  <si>
    <t>B-1</t>
  </si>
  <si>
    <t>B-2</t>
  </si>
  <si>
    <t>B-3</t>
  </si>
  <si>
    <t>C-1</t>
  </si>
  <si>
    <t>C-2</t>
  </si>
  <si>
    <t>C-3</t>
  </si>
  <si>
    <t>Reference</t>
  </si>
  <si>
    <t>Reference Value</t>
  </si>
  <si>
    <t>Code</t>
  </si>
  <si>
    <t>Risk Analysis</t>
  </si>
  <si>
    <t>A * B Crosstabulation</t>
  </si>
  <si>
    <t>Total</t>
  </si>
  <si>
    <t>A</t>
  </si>
  <si>
    <t>Count</t>
  </si>
  <si>
    <t>Expected Count</t>
  </si>
  <si>
    <t>B * C Crosstabulation</t>
  </si>
  <si>
    <t>A * C Crosstabulation</t>
  </si>
  <si>
    <t>Kappa</t>
  </si>
  <si>
    <t>-</t>
  </si>
  <si>
    <t>DETERMINATION</t>
  </si>
  <si>
    <t>A x B</t>
  </si>
  <si>
    <t>A x C</t>
  </si>
  <si>
    <t>B x C</t>
  </si>
  <si>
    <t>Approved for Use</t>
  </si>
  <si>
    <t>GAGE REPEATABILITY AND REPRODUCIBILITY DATA SHEET</t>
  </si>
  <si>
    <t>VARIABLE DATA RESULTS</t>
  </si>
  <si>
    <t>Specification</t>
  </si>
  <si>
    <t>Lower</t>
  </si>
  <si>
    <t>Upper</t>
  </si>
  <si>
    <t>Characteristic Classification</t>
  </si>
  <si>
    <t>Trials</t>
  </si>
  <si>
    <t>Parts</t>
  </si>
  <si>
    <t>Appraisers</t>
  </si>
  <si>
    <t>APPRAISER/</t>
  </si>
  <si>
    <t>AVERAGE</t>
  </si>
  <si>
    <t>% Total Variation (TV)</t>
  </si>
  <si>
    <t>TRIAL #</t>
  </si>
  <si>
    <t xml:space="preserve">  Repeatability - Equipment Variation (EV)</t>
  </si>
  <si>
    <t>1.  A</t>
  </si>
  <si>
    <t>EV</t>
  </si>
  <si>
    <t>K1</t>
  </si>
  <si>
    <t>% EV</t>
  </si>
  <si>
    <t>100 (EV/TV)</t>
  </si>
  <si>
    <t>AVE</t>
  </si>
  <si>
    <t xml:space="preserve">  Reproducibility - Appraiser Variation (AV)</t>
  </si>
  <si>
    <t>AV</t>
  </si>
  <si>
    <t>% AV</t>
  </si>
  <si>
    <t>100 (AV/TV)</t>
  </si>
  <si>
    <t>6.  B</t>
  </si>
  <si>
    <t xml:space="preserve">           n = parts        r = trials</t>
  </si>
  <si>
    <t xml:space="preserve">  Repeatability &amp; Reproducibility (GRR)</t>
  </si>
  <si>
    <t>% GRR</t>
  </si>
  <si>
    <t>100 (GRR/TV)</t>
  </si>
  <si>
    <t>11.  C</t>
  </si>
  <si>
    <t>GRR</t>
  </si>
  <si>
    <t xml:space="preserve">  Part Variation (PV)</t>
  </si>
  <si>
    <t>PV</t>
  </si>
  <si>
    <t>% PV</t>
  </si>
  <si>
    <t>100 (PV/TV)</t>
  </si>
  <si>
    <t xml:space="preserve">16. PART </t>
  </si>
  <si>
    <r>
      <t>X</t>
    </r>
    <r>
      <rPr>
        <sz val="10"/>
        <rFont val="Arial"/>
        <family val="2"/>
      </rPr>
      <t>=</t>
    </r>
  </si>
  <si>
    <t xml:space="preserve">   AVERAGE</t>
  </si>
  <si>
    <r>
      <t>R</t>
    </r>
    <r>
      <rPr>
        <sz val="10"/>
        <rFont val="Arial"/>
        <family val="2"/>
      </rPr>
      <t>=</t>
    </r>
  </si>
  <si>
    <t xml:space="preserve">  Total Variation (TV)</t>
  </si>
  <si>
    <t>TV</t>
  </si>
  <si>
    <t>ndc</t>
  </si>
  <si>
    <t>1.41(PV/GRR)</t>
  </si>
  <si>
    <t>beyond this limit.  Identify the cause and correct.  Repeat these readings using the same appraiser and unit as originally used or</t>
  </si>
  <si>
    <t>Notes:</t>
  </si>
  <si>
    <t>% Tolerance (Tol)</t>
  </si>
  <si>
    <t>100 (EV/Tol)</t>
  </si>
  <si>
    <t>100 (AV/Tol)</t>
  </si>
  <si>
    <t>100 (GRR/Tol)</t>
  </si>
  <si>
    <t>100 (PV/Tol)</t>
  </si>
  <si>
    <t xml:space="preserve">  Tolerance (Tol)</t>
  </si>
  <si>
    <t>Tol</t>
  </si>
  <si>
    <t>Upper - Lower / 6</t>
  </si>
  <si>
    <t>squared</t>
  </si>
  <si>
    <t>/nr</t>
  </si>
  <si>
    <t>/nkr</t>
  </si>
  <si>
    <t>/kr</t>
  </si>
  <si>
    <t>/r</t>
  </si>
  <si>
    <t>Squared</t>
  </si>
  <si>
    <t>Part 1</t>
  </si>
  <si>
    <t>Part 2</t>
  </si>
  <si>
    <t>Part 3</t>
  </si>
  <si>
    <t>Part 4</t>
  </si>
  <si>
    <t>Part 5</t>
  </si>
  <si>
    <t>Part 6</t>
  </si>
  <si>
    <t>Part 7</t>
  </si>
  <si>
    <t>Part 8</t>
  </si>
  <si>
    <t>Part 9</t>
  </si>
  <si>
    <t>Part 10</t>
  </si>
  <si>
    <t>Appr A</t>
  </si>
  <si>
    <t>Trial 1</t>
  </si>
  <si>
    <t>Trial 2</t>
  </si>
  <si>
    <t>Trial 3</t>
  </si>
  <si>
    <t>nr</t>
  </si>
  <si>
    <t>Appr B</t>
  </si>
  <si>
    <t>nkr</t>
  </si>
  <si>
    <t>kr</t>
  </si>
  <si>
    <t>Appr C</t>
  </si>
  <si>
    <t>Anova Table</t>
  </si>
  <si>
    <t>Source</t>
  </si>
  <si>
    <t>DF</t>
  </si>
  <si>
    <t>SS</t>
  </si>
  <si>
    <t>MS</t>
  </si>
  <si>
    <t>F</t>
  </si>
  <si>
    <t>Sig</t>
  </si>
  <si>
    <t>Appraiser-by-Part</t>
  </si>
  <si>
    <t>Equipment</t>
  </si>
  <si>
    <t>Anova Report</t>
  </si>
  <si>
    <t>% Total Variation</t>
  </si>
  <si>
    <t>% Contribution</t>
  </si>
  <si>
    <t>Repeatability (EV)</t>
  </si>
  <si>
    <t>Reproducibility (AV)</t>
  </si>
  <si>
    <t>Appraiser by Part (INT)</t>
  </si>
  <si>
    <t>Part-to-Part (PV)</t>
  </si>
  <si>
    <t>Note:</t>
  </si>
  <si>
    <t>Tolerance =</t>
  </si>
  <si>
    <t>Total variation (TV) =</t>
  </si>
  <si>
    <t>Number of distinct data categories (ndc) =</t>
  </si>
  <si>
    <t xml:space="preserve">     AVE ( Xp )</t>
  </si>
  <si>
    <t>The REFERENCE VALUE can be substituted for PART AVE to generate graphs indication true bias.</t>
  </si>
  <si>
    <t>Supporting line</t>
  </si>
  <si>
    <t>Upper Spec</t>
  </si>
  <si>
    <t>Lower Spec</t>
  </si>
  <si>
    <t>Rucl</t>
  </si>
  <si>
    <t>Analysis:</t>
  </si>
  <si>
    <t>Supporting Data</t>
  </si>
  <si>
    <t>Mean</t>
  </si>
  <si>
    <t>Range</t>
  </si>
  <si>
    <t>UCL B</t>
  </si>
  <si>
    <t>LCL B</t>
  </si>
  <si>
    <t>UCL C</t>
  </si>
  <si>
    <t>LCL C</t>
  </si>
  <si>
    <t>Rucl B</t>
  </si>
  <si>
    <t>Rucl C</t>
  </si>
  <si>
    <t>A1</t>
  </si>
  <si>
    <t>A2</t>
  </si>
  <si>
    <t>A3</t>
  </si>
  <si>
    <t>B1</t>
  </si>
  <si>
    <t>B2</t>
  </si>
  <si>
    <t>B3</t>
  </si>
  <si>
    <t>C1</t>
  </si>
  <si>
    <t>C2</t>
  </si>
  <si>
    <t>C3</t>
  </si>
  <si>
    <t>A Value</t>
  </si>
  <si>
    <t>B Value</t>
  </si>
  <si>
    <t>C Value</t>
  </si>
  <si>
    <t>Max</t>
  </si>
  <si>
    <t>+</t>
  </si>
  <si>
    <t>Min</t>
  </si>
  <si>
    <t>supporting data</t>
  </si>
  <si>
    <t>divisions</t>
  </si>
  <si>
    <t>PART NO.</t>
  </si>
  <si>
    <t>CHART NO.</t>
  </si>
  <si>
    <t>MEASUREMENT EVALUATION</t>
  </si>
  <si>
    <t>PART NAME (Product)</t>
  </si>
  <si>
    <t>OPERATION (Process)</t>
  </si>
  <si>
    <t>SPECIFICATION LIMITS</t>
  </si>
  <si>
    <t>APPRAISER A</t>
  </si>
  <si>
    <t>APPRAISER B</t>
  </si>
  <si>
    <t>APPRAISER C</t>
  </si>
  <si>
    <t>MACHINE</t>
  </si>
  <si>
    <t>GAGE</t>
  </si>
  <si>
    <t>UNIT OF MEASURE</t>
  </si>
  <si>
    <t>ZERO EQUALS</t>
  </si>
  <si>
    <t>UCL =</t>
  </si>
  <si>
    <t>LCL =</t>
  </si>
  <si>
    <t>AVERAGES (X BAR CHART)</t>
  </si>
  <si>
    <t>X BAR CHART INFORMATION</t>
  </si>
  <si>
    <t>DATAPOINT</t>
  </si>
  <si>
    <t>UCL LINE</t>
  </si>
  <si>
    <t>X</t>
  </si>
  <si>
    <t>LCL LINE</t>
  </si>
  <si>
    <t>RANGES (R CHART)</t>
  </si>
  <si>
    <t>RANGE CHART INFORMATION</t>
  </si>
  <si>
    <t>RANGE</t>
  </si>
  <si>
    <t>PART NUMBER</t>
  </si>
  <si>
    <t>EA</t>
  </si>
  <si>
    <t>D I</t>
  </si>
  <si>
    <t>NG</t>
  </si>
  <si>
    <t>SUM</t>
  </si>
  <si>
    <t>x</t>
  </si>
  <si>
    <t>SUM NUM</t>
  </si>
  <si>
    <t>HIGH- LOW</t>
  </si>
  <si>
    <t>** = POINT OUT OF CONTROL</t>
  </si>
  <si>
    <t>Computations for the Control Chart Method of Evaluating a Measurement Process</t>
  </si>
  <si>
    <t>REPLICATION ERROR:</t>
  </si>
  <si>
    <t xml:space="preserve">Number of replications = Subgroup Size = r  = </t>
  </si>
  <si>
    <t>CALCULATION FOR APPRAISER EFFECT:</t>
  </si>
  <si>
    <t>Appraiser Averages</t>
  </si>
  <si>
    <t>Average</t>
  </si>
  <si>
    <t>Number of Samples = n =</t>
  </si>
  <si>
    <t>CALCULATIONS FOR MEASUREMENT ERROR STANDARD DEVIATION:</t>
  </si>
  <si>
    <t>CALCULATIONS FOR SIGNAL TO NOISE RATIO:</t>
  </si>
  <si>
    <t>Sample Averages</t>
  </si>
  <si>
    <t>Sample</t>
  </si>
  <si>
    <t>Estimate Sample to Sample Standard Deviation:</t>
  </si>
  <si>
    <t>Signal to Noise Ratio:</t>
  </si>
  <si>
    <t>Thus the number of distinct categories that can be reliably distinguished by these measurements is:</t>
  </si>
  <si>
    <t>ndc =</t>
  </si>
  <si>
    <t>This is the number of non-overlapping 97% confidence intervals that will span the range of product variation.  (A 97% confidence</t>
  </si>
  <si>
    <t>interval centered on a single measurement would contain the actual product value that is represented by that measurement 97%</t>
  </si>
  <si>
    <t>of the time.)</t>
  </si>
  <si>
    <t>GAGE R STUDY</t>
  </si>
  <si>
    <t xml:space="preserve">APPRAISER </t>
  </si>
  <si>
    <t>UPPER SPECIFICATION</t>
  </si>
  <si>
    <t>LOWER SPECIFICATION</t>
  </si>
  <si>
    <t>E2</t>
  </si>
  <si>
    <t>READING</t>
  </si>
  <si>
    <t>n/a</t>
  </si>
  <si>
    <t>GAGE R ANALYSIS</t>
  </si>
  <si>
    <t>Data in control?</t>
  </si>
  <si>
    <t>% Repeatability =</t>
  </si>
  <si>
    <t>This method CANNOT be used for final gage acceptance without other complete and detailed MSA methods.</t>
  </si>
  <si>
    <r>
      <t>R</t>
    </r>
    <r>
      <rPr>
        <sz val="10"/>
        <rFont val="Arial"/>
        <family val="2"/>
      </rPr>
      <t xml:space="preserve">  x  K</t>
    </r>
    <r>
      <rPr>
        <vertAlign val="subscript"/>
        <sz val="10"/>
        <rFont val="Arial"/>
        <family val="2"/>
      </rPr>
      <t>1</t>
    </r>
  </si>
  <si>
    <r>
      <t>x</t>
    </r>
    <r>
      <rPr>
        <vertAlign val="subscript"/>
        <sz val="10"/>
        <rFont val="Arial"/>
        <family val="2"/>
      </rPr>
      <t>a</t>
    </r>
    <r>
      <rPr>
        <sz val="10"/>
        <rFont val="Arial"/>
        <family val="2"/>
      </rPr>
      <t>=</t>
    </r>
  </si>
  <si>
    <r>
      <t>r</t>
    </r>
    <r>
      <rPr>
        <vertAlign val="subscript"/>
        <sz val="10"/>
        <rFont val="Arial"/>
        <family val="2"/>
      </rPr>
      <t>a</t>
    </r>
    <r>
      <rPr>
        <sz val="10"/>
        <rFont val="Arial"/>
        <family val="2"/>
      </rPr>
      <t>=</t>
    </r>
  </si>
  <si>
    <r>
      <t>{(</t>
    </r>
    <r>
      <rPr>
        <sz val="12"/>
        <rFont val="Statistical Symbols"/>
      </rPr>
      <t>x</t>
    </r>
    <r>
      <rPr>
        <vertAlign val="subscript"/>
        <sz val="10"/>
        <rFont val="Arial"/>
        <family val="2"/>
      </rPr>
      <t>DIFF</t>
    </r>
    <r>
      <rPr>
        <sz val="10"/>
        <rFont val="Arial"/>
        <family val="2"/>
      </rPr>
      <t xml:space="preserve"> x K</t>
    </r>
    <r>
      <rPr>
        <vertAlign val="subscript"/>
        <sz val="10"/>
        <rFont val="Arial"/>
        <family val="2"/>
      </rPr>
      <t>2</t>
    </r>
    <r>
      <rPr>
        <sz val="10"/>
        <rFont val="Arial"/>
        <family val="2"/>
      </rPr>
      <t>)</t>
    </r>
    <r>
      <rPr>
        <vertAlign val="superscript"/>
        <sz val="10"/>
        <rFont val="Arial"/>
        <family val="2"/>
      </rPr>
      <t>2</t>
    </r>
    <r>
      <rPr>
        <sz val="10"/>
        <rFont val="Arial"/>
        <family val="2"/>
      </rPr>
      <t xml:space="preserve"> - (EV</t>
    </r>
    <r>
      <rPr>
        <vertAlign val="superscript"/>
        <sz val="10"/>
        <rFont val="Arial"/>
        <family val="2"/>
      </rPr>
      <t>2</t>
    </r>
    <r>
      <rPr>
        <sz val="10"/>
        <rFont val="Arial"/>
        <family val="2"/>
      </rPr>
      <t>/nr)}</t>
    </r>
    <r>
      <rPr>
        <vertAlign val="superscript"/>
        <sz val="10"/>
        <rFont val="Arial"/>
        <family val="2"/>
      </rPr>
      <t>1/2</t>
    </r>
  </si>
  <si>
    <r>
      <t>x</t>
    </r>
    <r>
      <rPr>
        <vertAlign val="subscript"/>
        <sz val="10"/>
        <rFont val="Arial"/>
        <family val="2"/>
      </rPr>
      <t>b</t>
    </r>
    <r>
      <rPr>
        <sz val="10"/>
        <rFont val="Arial"/>
        <family val="2"/>
      </rPr>
      <t>=</t>
    </r>
  </si>
  <si>
    <r>
      <t>K</t>
    </r>
    <r>
      <rPr>
        <vertAlign val="subscript"/>
        <sz val="10"/>
        <rFont val="Arial"/>
        <family val="2"/>
      </rPr>
      <t>2</t>
    </r>
  </si>
  <si>
    <r>
      <t>r</t>
    </r>
    <r>
      <rPr>
        <vertAlign val="subscript"/>
        <sz val="10"/>
        <rFont val="Arial"/>
        <family val="2"/>
      </rPr>
      <t>b</t>
    </r>
    <r>
      <rPr>
        <sz val="10"/>
        <rFont val="Arial"/>
        <family val="2"/>
      </rPr>
      <t>=</t>
    </r>
  </si>
  <si>
    <r>
      <t>{(EV</t>
    </r>
    <r>
      <rPr>
        <vertAlign val="superscript"/>
        <sz val="10"/>
        <rFont val="Arial"/>
        <family val="2"/>
      </rPr>
      <t>2</t>
    </r>
    <r>
      <rPr>
        <sz val="10"/>
        <rFont val="Arial"/>
        <family val="2"/>
      </rPr>
      <t xml:space="preserve"> + AV</t>
    </r>
    <r>
      <rPr>
        <vertAlign val="superscript"/>
        <sz val="10"/>
        <rFont val="Arial"/>
        <family val="2"/>
      </rPr>
      <t>2</t>
    </r>
    <r>
      <rPr>
        <sz val="10"/>
        <rFont val="Arial"/>
        <family val="2"/>
      </rPr>
      <t>)}</t>
    </r>
    <r>
      <rPr>
        <vertAlign val="superscript"/>
        <sz val="10"/>
        <rFont val="Arial"/>
        <family val="2"/>
      </rPr>
      <t>1/2</t>
    </r>
  </si>
  <si>
    <r>
      <t>K</t>
    </r>
    <r>
      <rPr>
        <b/>
        <vertAlign val="subscript"/>
        <sz val="10"/>
        <rFont val="Arial"/>
        <family val="2"/>
      </rPr>
      <t>3</t>
    </r>
  </si>
  <si>
    <r>
      <t>x</t>
    </r>
    <r>
      <rPr>
        <vertAlign val="subscript"/>
        <sz val="10"/>
        <rFont val="Arial"/>
        <family val="2"/>
      </rPr>
      <t>c</t>
    </r>
    <r>
      <rPr>
        <sz val="10"/>
        <rFont val="Arial"/>
        <family val="2"/>
      </rPr>
      <t>=</t>
    </r>
  </si>
  <si>
    <r>
      <t>r</t>
    </r>
    <r>
      <rPr>
        <vertAlign val="subscript"/>
        <sz val="10"/>
        <rFont val="Arial"/>
        <family val="2"/>
      </rPr>
      <t>c</t>
    </r>
    <r>
      <rPr>
        <sz val="10"/>
        <rFont val="Arial"/>
        <family val="2"/>
      </rPr>
      <t>=</t>
    </r>
  </si>
  <si>
    <r>
      <t>R</t>
    </r>
    <r>
      <rPr>
        <vertAlign val="subscript"/>
        <sz val="10"/>
        <rFont val="Arial"/>
        <family val="2"/>
      </rPr>
      <t>P</t>
    </r>
    <r>
      <rPr>
        <sz val="10"/>
        <rFont val="Arial"/>
        <family val="2"/>
      </rPr>
      <t xml:space="preserve"> x K</t>
    </r>
    <r>
      <rPr>
        <vertAlign val="subscript"/>
        <sz val="10"/>
        <rFont val="Arial"/>
        <family val="2"/>
      </rPr>
      <t>3</t>
    </r>
  </si>
  <si>
    <r>
      <t>R</t>
    </r>
    <r>
      <rPr>
        <vertAlign val="subscript"/>
        <sz val="10"/>
        <rFont val="Arial"/>
        <family val="2"/>
      </rPr>
      <t>p</t>
    </r>
    <r>
      <rPr>
        <sz val="10"/>
        <rFont val="Arial"/>
        <family val="2"/>
      </rPr>
      <t>=</t>
    </r>
  </si>
  <si>
    <r>
      <t>(</t>
    </r>
    <r>
      <rPr>
        <sz val="12"/>
        <rFont val="Statistical Symbols"/>
      </rPr>
      <t>r</t>
    </r>
    <r>
      <rPr>
        <vertAlign val="subscript"/>
        <sz val="10"/>
        <rFont val="Arial"/>
        <family val="2"/>
      </rPr>
      <t>a</t>
    </r>
    <r>
      <rPr>
        <sz val="10"/>
        <rFont val="Arial"/>
        <family val="2"/>
      </rPr>
      <t xml:space="preserve"> + </t>
    </r>
    <r>
      <rPr>
        <sz val="12"/>
        <rFont val="Statistical Symbols"/>
      </rPr>
      <t>r</t>
    </r>
    <r>
      <rPr>
        <vertAlign val="subscript"/>
        <sz val="10"/>
        <rFont val="Arial"/>
        <family val="2"/>
      </rPr>
      <t>b</t>
    </r>
    <r>
      <rPr>
        <sz val="10"/>
        <rFont val="Arial"/>
        <family val="2"/>
      </rPr>
      <t xml:space="preserve"> + </t>
    </r>
    <r>
      <rPr>
        <sz val="12"/>
        <rFont val="Statistical Symbols"/>
      </rPr>
      <t>r</t>
    </r>
    <r>
      <rPr>
        <vertAlign val="subscript"/>
        <sz val="10"/>
        <rFont val="Arial"/>
        <family val="2"/>
      </rPr>
      <t>c</t>
    </r>
    <r>
      <rPr>
        <sz val="10"/>
        <rFont val="Arial"/>
        <family val="2"/>
      </rPr>
      <t>) / (# OF APPRAISERS) =</t>
    </r>
  </si>
  <si>
    <r>
      <t>x</t>
    </r>
    <r>
      <rPr>
        <vertAlign val="subscript"/>
        <sz val="10"/>
        <rFont val="Arial"/>
        <family val="2"/>
      </rPr>
      <t>DIFF</t>
    </r>
    <r>
      <rPr>
        <sz val="10"/>
        <rFont val="Arial"/>
        <family val="2"/>
      </rPr>
      <t xml:space="preserve"> = (Max </t>
    </r>
    <r>
      <rPr>
        <sz val="12"/>
        <rFont val="Statistical Symbols"/>
      </rPr>
      <t>x</t>
    </r>
    <r>
      <rPr>
        <sz val="10"/>
        <rFont val="Arial"/>
        <family val="2"/>
      </rPr>
      <t xml:space="preserve"> - Min </t>
    </r>
    <r>
      <rPr>
        <sz val="12"/>
        <rFont val="Statistical Symbols"/>
      </rPr>
      <t>x</t>
    </r>
    <r>
      <rPr>
        <sz val="10"/>
        <rFont val="Arial"/>
        <family val="2"/>
      </rPr>
      <t>) =</t>
    </r>
  </si>
  <si>
    <r>
      <t>x</t>
    </r>
    <r>
      <rPr>
        <vertAlign val="subscript"/>
        <sz val="10"/>
        <rFont val="Arial"/>
        <family val="2"/>
      </rPr>
      <t>DIFF</t>
    </r>
    <r>
      <rPr>
        <sz val="10"/>
        <rFont val="Arial"/>
        <family val="2"/>
      </rPr>
      <t>=</t>
    </r>
  </si>
  <si>
    <r>
      <t>{(GRR</t>
    </r>
    <r>
      <rPr>
        <vertAlign val="superscript"/>
        <sz val="10"/>
        <rFont val="Arial"/>
        <family val="2"/>
      </rPr>
      <t>2</t>
    </r>
    <r>
      <rPr>
        <sz val="10"/>
        <rFont val="Arial"/>
        <family val="2"/>
      </rPr>
      <t xml:space="preserve"> + PV</t>
    </r>
    <r>
      <rPr>
        <vertAlign val="superscript"/>
        <sz val="10"/>
        <rFont val="Arial"/>
        <family val="2"/>
      </rPr>
      <t>2</t>
    </r>
    <r>
      <rPr>
        <sz val="10"/>
        <rFont val="Arial"/>
        <family val="2"/>
      </rPr>
      <t>)}</t>
    </r>
    <r>
      <rPr>
        <vertAlign val="superscript"/>
        <sz val="10"/>
        <rFont val="Arial"/>
        <family val="2"/>
      </rPr>
      <t>1/2</t>
    </r>
  </si>
  <si>
    <r>
      <t>* UCL</t>
    </r>
    <r>
      <rPr>
        <vertAlign val="subscript"/>
        <sz val="10"/>
        <rFont val="Arial"/>
        <family val="2"/>
      </rPr>
      <t>R</t>
    </r>
    <r>
      <rPr>
        <sz val="10"/>
        <rFont val="Arial"/>
        <family val="2"/>
      </rPr>
      <t xml:space="preserve"> =</t>
    </r>
    <r>
      <rPr>
        <sz val="12"/>
        <rFont val="Arial"/>
        <family val="2"/>
      </rPr>
      <t xml:space="preserve"> </t>
    </r>
    <r>
      <rPr>
        <sz val="12"/>
        <rFont val="Statistical Symbols"/>
      </rPr>
      <t>R</t>
    </r>
    <r>
      <rPr>
        <sz val="10"/>
        <rFont val="Arial"/>
        <family val="2"/>
      </rPr>
      <t xml:space="preserve"> x D</t>
    </r>
    <r>
      <rPr>
        <vertAlign val="subscript"/>
        <sz val="10"/>
        <rFont val="Arial"/>
        <family val="2"/>
      </rPr>
      <t>4</t>
    </r>
    <r>
      <rPr>
        <sz val="10"/>
        <rFont val="Arial"/>
        <family val="2"/>
      </rPr>
      <t xml:space="preserve"> =</t>
    </r>
  </si>
  <si>
    <r>
      <t>UCL</t>
    </r>
    <r>
      <rPr>
        <vertAlign val="subscript"/>
        <sz val="10"/>
        <rFont val="Arial"/>
        <family val="2"/>
      </rPr>
      <t>R</t>
    </r>
    <r>
      <rPr>
        <sz val="10"/>
        <rFont val="Arial"/>
        <family val="2"/>
      </rPr>
      <t>=</t>
    </r>
  </si>
  <si>
    <r>
      <t>* D</t>
    </r>
    <r>
      <rPr>
        <vertAlign val="subscript"/>
        <sz val="8"/>
        <rFont val="Arial"/>
        <family val="2"/>
      </rPr>
      <t>4</t>
    </r>
    <r>
      <rPr>
        <sz val="8"/>
        <rFont val="Arial"/>
        <family val="2"/>
      </rPr>
      <t xml:space="preserve"> =3.27 for 2 trials and 2.58 for 3 trials.  </t>
    </r>
    <r>
      <rPr>
        <sz val="8"/>
        <rFont val="Arial"/>
        <family val="2"/>
      </rPr>
      <t>UCL</t>
    </r>
    <r>
      <rPr>
        <vertAlign val="subscript"/>
        <sz val="8"/>
        <rFont val="Arial"/>
        <family val="2"/>
      </rPr>
      <t>R</t>
    </r>
    <r>
      <rPr>
        <sz val="8"/>
        <rFont val="Arial"/>
        <family val="2"/>
      </rPr>
      <t xml:space="preserve"> represents the limit of individual R's.  Circle those that are</t>
    </r>
  </si>
  <si>
    <r>
      <t xml:space="preserve">discard values and re-average and recompute </t>
    </r>
    <r>
      <rPr>
        <sz val="10"/>
        <rFont val="Statistical Symbols"/>
      </rPr>
      <t>R</t>
    </r>
    <r>
      <rPr>
        <sz val="8"/>
        <rFont val="Arial"/>
        <family val="2"/>
      </rPr>
      <t xml:space="preserve"> and the limiting value from the remaining observations.</t>
    </r>
  </si>
  <si>
    <r>
      <t xml:space="preserve">   For information on the theory and constants used in the form see </t>
    </r>
    <r>
      <rPr>
        <i/>
        <sz val="10"/>
        <rFont val="Arial"/>
        <family val="2"/>
      </rPr>
      <t>MSA Reference Manual</t>
    </r>
    <r>
      <rPr>
        <sz val="10"/>
        <rFont val="Arial"/>
        <family val="2"/>
      </rPr>
      <t>, Third edition.</t>
    </r>
  </si>
  <si>
    <r>
      <t>x</t>
    </r>
    <r>
      <rPr>
        <vertAlign val="subscript"/>
        <sz val="10"/>
        <rFont val="Arial"/>
        <family val="2"/>
      </rPr>
      <t>.1.</t>
    </r>
  </si>
  <si>
    <r>
      <t>x</t>
    </r>
    <r>
      <rPr>
        <vertAlign val="subscript"/>
        <sz val="10"/>
        <rFont val="Arial"/>
        <family val="2"/>
      </rPr>
      <t>11.</t>
    </r>
  </si>
  <si>
    <r>
      <t>x</t>
    </r>
    <r>
      <rPr>
        <vertAlign val="subscript"/>
        <sz val="10"/>
        <rFont val="Arial"/>
        <family val="2"/>
      </rPr>
      <t>.2.</t>
    </r>
  </si>
  <si>
    <r>
      <t>x</t>
    </r>
    <r>
      <rPr>
        <vertAlign val="subscript"/>
        <sz val="10"/>
        <rFont val="Arial"/>
        <family val="2"/>
      </rPr>
      <t>21.</t>
    </r>
  </si>
  <si>
    <r>
      <t>x</t>
    </r>
    <r>
      <rPr>
        <vertAlign val="subscript"/>
        <sz val="10"/>
        <rFont val="Arial"/>
        <family val="2"/>
      </rPr>
      <t>.3.</t>
    </r>
  </si>
  <si>
    <r>
      <t>x</t>
    </r>
    <r>
      <rPr>
        <vertAlign val="subscript"/>
        <sz val="10"/>
        <rFont val="Arial"/>
        <family val="2"/>
      </rPr>
      <t>31.</t>
    </r>
  </si>
  <si>
    <r>
      <t>x</t>
    </r>
    <r>
      <rPr>
        <vertAlign val="subscript"/>
        <sz val="10"/>
        <rFont val="Arial"/>
        <family val="2"/>
      </rPr>
      <t>…</t>
    </r>
  </si>
  <si>
    <r>
      <t>x</t>
    </r>
    <r>
      <rPr>
        <vertAlign val="subscript"/>
        <sz val="10"/>
        <rFont val="Arial"/>
        <family val="2"/>
      </rPr>
      <t>41.</t>
    </r>
  </si>
  <si>
    <r>
      <t>x</t>
    </r>
    <r>
      <rPr>
        <vertAlign val="subscript"/>
        <sz val="10"/>
        <rFont val="Arial"/>
        <family val="2"/>
      </rPr>
      <t>51.</t>
    </r>
  </si>
  <si>
    <r>
      <t>x</t>
    </r>
    <r>
      <rPr>
        <vertAlign val="subscript"/>
        <sz val="10"/>
        <rFont val="Arial"/>
        <family val="2"/>
      </rPr>
      <t>61.</t>
    </r>
  </si>
  <si>
    <r>
      <t>x</t>
    </r>
    <r>
      <rPr>
        <vertAlign val="subscript"/>
        <sz val="10"/>
        <rFont val="Arial"/>
        <family val="2"/>
      </rPr>
      <t>71.</t>
    </r>
  </si>
  <si>
    <r>
      <t>x</t>
    </r>
    <r>
      <rPr>
        <vertAlign val="subscript"/>
        <sz val="10"/>
        <rFont val="Arial"/>
        <family val="2"/>
      </rPr>
      <t>1..</t>
    </r>
  </si>
  <si>
    <r>
      <t>x</t>
    </r>
    <r>
      <rPr>
        <vertAlign val="subscript"/>
        <sz val="10"/>
        <rFont val="Arial"/>
        <family val="2"/>
      </rPr>
      <t>81.</t>
    </r>
  </si>
  <si>
    <r>
      <t>x</t>
    </r>
    <r>
      <rPr>
        <vertAlign val="subscript"/>
        <sz val="10"/>
        <rFont val="Arial"/>
        <family val="2"/>
      </rPr>
      <t>2..</t>
    </r>
  </si>
  <si>
    <r>
      <t>x</t>
    </r>
    <r>
      <rPr>
        <vertAlign val="subscript"/>
        <sz val="10"/>
        <rFont val="Arial"/>
        <family val="2"/>
      </rPr>
      <t>91.</t>
    </r>
  </si>
  <si>
    <r>
      <t>x</t>
    </r>
    <r>
      <rPr>
        <vertAlign val="subscript"/>
        <sz val="10"/>
        <rFont val="Arial"/>
        <family val="2"/>
      </rPr>
      <t>3..</t>
    </r>
  </si>
  <si>
    <r>
      <t>x</t>
    </r>
    <r>
      <rPr>
        <vertAlign val="subscript"/>
        <sz val="10"/>
        <rFont val="Arial"/>
        <family val="2"/>
      </rPr>
      <t>101.</t>
    </r>
  </si>
  <si>
    <r>
      <t>x</t>
    </r>
    <r>
      <rPr>
        <vertAlign val="subscript"/>
        <sz val="10"/>
        <rFont val="Arial"/>
        <family val="2"/>
      </rPr>
      <t>4..</t>
    </r>
  </si>
  <si>
    <r>
      <t>x</t>
    </r>
    <r>
      <rPr>
        <vertAlign val="subscript"/>
        <sz val="10"/>
        <rFont val="Arial"/>
        <family val="2"/>
      </rPr>
      <t>12.</t>
    </r>
  </si>
  <si>
    <r>
      <t>x</t>
    </r>
    <r>
      <rPr>
        <vertAlign val="subscript"/>
        <sz val="10"/>
        <rFont val="Arial"/>
        <family val="2"/>
      </rPr>
      <t>5..</t>
    </r>
  </si>
  <si>
    <r>
      <t>x</t>
    </r>
    <r>
      <rPr>
        <vertAlign val="subscript"/>
        <sz val="10"/>
        <rFont val="Arial"/>
        <family val="2"/>
      </rPr>
      <t>22.</t>
    </r>
  </si>
  <si>
    <r>
      <t>x</t>
    </r>
    <r>
      <rPr>
        <vertAlign val="subscript"/>
        <sz val="10"/>
        <rFont val="Arial"/>
        <family val="2"/>
      </rPr>
      <t>6..</t>
    </r>
  </si>
  <si>
    <r>
      <t>x</t>
    </r>
    <r>
      <rPr>
        <vertAlign val="subscript"/>
        <sz val="10"/>
        <rFont val="Arial"/>
        <family val="2"/>
      </rPr>
      <t>32.</t>
    </r>
  </si>
  <si>
    <r>
      <t>x</t>
    </r>
    <r>
      <rPr>
        <vertAlign val="subscript"/>
        <sz val="10"/>
        <rFont val="Arial"/>
        <family val="2"/>
      </rPr>
      <t>7..</t>
    </r>
  </si>
  <si>
    <r>
      <t>x</t>
    </r>
    <r>
      <rPr>
        <vertAlign val="subscript"/>
        <sz val="10"/>
        <rFont val="Arial"/>
        <family val="2"/>
      </rPr>
      <t>42.</t>
    </r>
  </si>
  <si>
    <r>
      <t>x</t>
    </r>
    <r>
      <rPr>
        <vertAlign val="subscript"/>
        <sz val="10"/>
        <rFont val="Arial"/>
        <family val="2"/>
      </rPr>
      <t>8..</t>
    </r>
  </si>
  <si>
    <r>
      <t>x</t>
    </r>
    <r>
      <rPr>
        <vertAlign val="subscript"/>
        <sz val="10"/>
        <rFont val="Arial"/>
        <family val="2"/>
      </rPr>
      <t>52.</t>
    </r>
  </si>
  <si>
    <r>
      <t>x</t>
    </r>
    <r>
      <rPr>
        <vertAlign val="subscript"/>
        <sz val="10"/>
        <rFont val="Arial"/>
        <family val="2"/>
      </rPr>
      <t>9..</t>
    </r>
  </si>
  <si>
    <r>
      <t>x</t>
    </r>
    <r>
      <rPr>
        <vertAlign val="subscript"/>
        <sz val="10"/>
        <rFont val="Arial"/>
        <family val="2"/>
      </rPr>
      <t>62.</t>
    </r>
  </si>
  <si>
    <r>
      <t>x</t>
    </r>
    <r>
      <rPr>
        <vertAlign val="subscript"/>
        <sz val="10"/>
        <rFont val="Arial"/>
        <family val="2"/>
      </rPr>
      <t>10..</t>
    </r>
  </si>
  <si>
    <r>
      <t>x</t>
    </r>
    <r>
      <rPr>
        <vertAlign val="subscript"/>
        <sz val="10"/>
        <rFont val="Arial"/>
        <family val="2"/>
      </rPr>
      <t>72.</t>
    </r>
  </si>
  <si>
    <r>
      <t>x</t>
    </r>
    <r>
      <rPr>
        <vertAlign val="subscript"/>
        <sz val="10"/>
        <rFont val="Arial"/>
        <family val="2"/>
      </rPr>
      <t>82.</t>
    </r>
  </si>
  <si>
    <r>
      <t>x</t>
    </r>
    <r>
      <rPr>
        <vertAlign val="subscript"/>
        <sz val="10"/>
        <rFont val="Arial"/>
        <family val="2"/>
      </rPr>
      <t>92.</t>
    </r>
  </si>
  <si>
    <r>
      <t>x</t>
    </r>
    <r>
      <rPr>
        <vertAlign val="subscript"/>
        <sz val="10"/>
        <rFont val="Arial"/>
        <family val="2"/>
      </rPr>
      <t>102.</t>
    </r>
  </si>
  <si>
    <r>
      <t>x</t>
    </r>
    <r>
      <rPr>
        <vertAlign val="subscript"/>
        <sz val="10"/>
        <rFont val="Arial"/>
        <family val="2"/>
      </rPr>
      <t>13.</t>
    </r>
  </si>
  <si>
    <r>
      <t>x</t>
    </r>
    <r>
      <rPr>
        <vertAlign val="subscript"/>
        <sz val="10"/>
        <rFont val="Arial"/>
        <family val="2"/>
      </rPr>
      <t>23.</t>
    </r>
  </si>
  <si>
    <r>
      <t>x</t>
    </r>
    <r>
      <rPr>
        <vertAlign val="subscript"/>
        <sz val="10"/>
        <rFont val="Arial"/>
        <family val="2"/>
      </rPr>
      <t>33.</t>
    </r>
  </si>
  <si>
    <r>
      <t>x</t>
    </r>
    <r>
      <rPr>
        <vertAlign val="subscript"/>
        <sz val="10"/>
        <rFont val="Arial"/>
        <family val="2"/>
      </rPr>
      <t>43.</t>
    </r>
  </si>
  <si>
    <r>
      <t>x</t>
    </r>
    <r>
      <rPr>
        <vertAlign val="subscript"/>
        <sz val="10"/>
        <rFont val="Arial"/>
        <family val="2"/>
      </rPr>
      <t>53.</t>
    </r>
  </si>
  <si>
    <r>
      <t>x</t>
    </r>
    <r>
      <rPr>
        <vertAlign val="subscript"/>
        <sz val="10"/>
        <rFont val="Arial"/>
        <family val="2"/>
      </rPr>
      <t>63.</t>
    </r>
  </si>
  <si>
    <r>
      <t xml:space="preserve">* Significant at </t>
    </r>
    <r>
      <rPr>
        <sz val="10"/>
        <rFont val="Symbol"/>
        <family val="1"/>
        <charset val="2"/>
      </rPr>
      <t>a</t>
    </r>
    <r>
      <rPr>
        <sz val="10"/>
        <rFont val="Arial"/>
        <family val="2"/>
      </rPr>
      <t xml:space="preserve"> = 0.05 level</t>
    </r>
  </si>
  <si>
    <r>
      <t>x</t>
    </r>
    <r>
      <rPr>
        <vertAlign val="subscript"/>
        <sz val="10"/>
        <rFont val="Arial"/>
        <family val="2"/>
      </rPr>
      <t>73.</t>
    </r>
  </si>
  <si>
    <r>
      <t>x</t>
    </r>
    <r>
      <rPr>
        <vertAlign val="subscript"/>
        <sz val="10"/>
        <rFont val="Arial"/>
        <family val="2"/>
      </rPr>
      <t>83.</t>
    </r>
  </si>
  <si>
    <r>
      <t>x</t>
    </r>
    <r>
      <rPr>
        <vertAlign val="subscript"/>
        <sz val="10"/>
        <rFont val="Arial"/>
        <family val="2"/>
      </rPr>
      <t>93.</t>
    </r>
  </si>
  <si>
    <r>
      <t>x</t>
    </r>
    <r>
      <rPr>
        <vertAlign val="subscript"/>
        <sz val="10"/>
        <rFont val="Arial"/>
        <family val="2"/>
      </rPr>
      <t>103.</t>
    </r>
  </si>
  <si>
    <r>
      <t>Standard Deviation (</t>
    </r>
    <r>
      <rPr>
        <b/>
        <sz val="10"/>
        <rFont val="Symbol"/>
        <family val="1"/>
        <charset val="2"/>
      </rPr>
      <t>s</t>
    </r>
    <r>
      <rPr>
        <b/>
        <sz val="10"/>
        <rFont val="Arial"/>
        <family val="2"/>
      </rPr>
      <t>)</t>
    </r>
  </si>
  <si>
    <r>
      <t>MS</t>
    </r>
    <r>
      <rPr>
        <vertAlign val="subscript"/>
        <sz val="10"/>
        <rFont val="Arial"/>
        <family val="2"/>
      </rPr>
      <t>pool</t>
    </r>
  </si>
  <si>
    <r>
      <t xml:space="preserve">VARIABLES CONTROL CHART ( </t>
    </r>
    <r>
      <rPr>
        <sz val="8"/>
        <rFont val="Statistical Symbols"/>
      </rPr>
      <t>x</t>
    </r>
    <r>
      <rPr>
        <sz val="8"/>
        <rFont val="Arial"/>
        <family val="2"/>
      </rPr>
      <t xml:space="preserve"> &amp; R )</t>
    </r>
  </si>
  <si>
    <r>
      <t>x</t>
    </r>
    <r>
      <rPr>
        <sz val="8"/>
        <rFont val="Arial"/>
        <family val="2"/>
      </rPr>
      <t xml:space="preserve"> =</t>
    </r>
  </si>
  <si>
    <r>
      <t>A</t>
    </r>
    <r>
      <rPr>
        <vertAlign val="subscript"/>
        <sz val="10"/>
        <rFont val="Arial"/>
        <family val="2"/>
      </rPr>
      <t>2</t>
    </r>
    <r>
      <rPr>
        <sz val="10"/>
        <rFont val="Arial"/>
        <family val="2"/>
      </rPr>
      <t>=</t>
    </r>
  </si>
  <si>
    <r>
      <t>r</t>
    </r>
    <r>
      <rPr>
        <sz val="8"/>
        <rFont val="Arial"/>
        <family val="2"/>
      </rPr>
      <t xml:space="preserve"> =</t>
    </r>
  </si>
  <si>
    <r>
      <t xml:space="preserve">Average Subgroup Range = </t>
    </r>
    <r>
      <rPr>
        <sz val="10"/>
        <rFont val="Statistical Symbols"/>
      </rPr>
      <t>r</t>
    </r>
    <r>
      <rPr>
        <sz val="10"/>
        <rFont val="Arial"/>
        <family val="2"/>
      </rPr>
      <t xml:space="preserve"> =</t>
    </r>
  </si>
  <si>
    <r>
      <t>d</t>
    </r>
    <r>
      <rPr>
        <b/>
        <vertAlign val="subscript"/>
        <sz val="10"/>
        <rFont val="Arial"/>
        <family val="2"/>
      </rPr>
      <t>2</t>
    </r>
  </si>
  <si>
    <r>
      <t xml:space="preserve">Estimate Replication Standard Deviation </t>
    </r>
    <r>
      <rPr>
        <sz val="10"/>
        <rFont val="Statistical Symbols"/>
      </rPr>
      <t>r</t>
    </r>
    <r>
      <rPr>
        <sz val="10"/>
        <rFont val="Arial"/>
        <family val="2"/>
      </rPr>
      <t xml:space="preserve"> / d</t>
    </r>
    <r>
      <rPr>
        <vertAlign val="subscript"/>
        <sz val="10"/>
        <rFont val="Arial"/>
        <family val="2"/>
      </rPr>
      <t>2</t>
    </r>
    <r>
      <rPr>
        <sz val="10"/>
        <rFont val="Arial"/>
        <family val="2"/>
      </rPr>
      <t xml:space="preserve"> = </t>
    </r>
    <r>
      <rPr>
        <sz val="10"/>
        <rFont val="Symbol"/>
        <family val="1"/>
        <charset val="2"/>
      </rPr>
      <t>s</t>
    </r>
    <r>
      <rPr>
        <vertAlign val="subscript"/>
        <sz val="10"/>
        <rFont val="Arial"/>
        <family val="2"/>
      </rPr>
      <t>e</t>
    </r>
    <r>
      <rPr>
        <sz val="10"/>
        <rFont val="Arial"/>
        <family val="2"/>
      </rPr>
      <t xml:space="preserve"> =</t>
    </r>
  </si>
  <si>
    <r>
      <t>n</t>
    </r>
    <r>
      <rPr>
        <b/>
        <vertAlign val="subscript"/>
        <sz val="10"/>
        <rFont val="Arial"/>
        <family val="2"/>
      </rPr>
      <t>o</t>
    </r>
  </si>
  <si>
    <r>
      <t>d</t>
    </r>
    <r>
      <rPr>
        <b/>
        <vertAlign val="subscript"/>
        <sz val="10"/>
        <rFont val="Arial"/>
        <family val="2"/>
      </rPr>
      <t>2</t>
    </r>
    <r>
      <rPr>
        <b/>
        <sz val="10"/>
        <rFont val="Arial"/>
        <family val="2"/>
      </rPr>
      <t>*</t>
    </r>
  </si>
  <si>
    <r>
      <t>Number of Appraisers = n</t>
    </r>
    <r>
      <rPr>
        <vertAlign val="subscript"/>
        <sz val="10"/>
        <rFont val="Arial"/>
        <family val="2"/>
      </rPr>
      <t>A</t>
    </r>
    <r>
      <rPr>
        <sz val="10"/>
        <rFont val="Arial"/>
        <family val="2"/>
      </rPr>
      <t xml:space="preserve"> =</t>
    </r>
  </si>
  <si>
    <r>
      <t>Range of Appraiser Averages = R</t>
    </r>
    <r>
      <rPr>
        <vertAlign val="subscript"/>
        <sz val="10"/>
        <rFont val="Arial"/>
        <family val="2"/>
      </rPr>
      <t xml:space="preserve">A = </t>
    </r>
  </si>
  <si>
    <r>
      <t>Appraiser Effect =</t>
    </r>
    <r>
      <rPr>
        <sz val="10"/>
        <rFont val="Arial"/>
        <family val="2"/>
      </rPr>
      <t xml:space="preserve"> R</t>
    </r>
    <r>
      <rPr>
        <vertAlign val="subscript"/>
        <sz val="10"/>
        <rFont val="Arial"/>
        <family val="2"/>
      </rPr>
      <t>A</t>
    </r>
    <r>
      <rPr>
        <sz val="10"/>
        <rFont val="Arial"/>
        <family val="2"/>
      </rPr>
      <t xml:space="preserve"> / d</t>
    </r>
    <r>
      <rPr>
        <vertAlign val="subscript"/>
        <sz val="10"/>
        <rFont val="Arial"/>
        <family val="2"/>
      </rPr>
      <t>2</t>
    </r>
    <r>
      <rPr>
        <sz val="10"/>
        <rFont val="Arial"/>
        <family val="2"/>
      </rPr>
      <t>*</t>
    </r>
    <r>
      <rPr>
        <sz val="10"/>
        <rFont val="Arial"/>
        <family val="2"/>
      </rPr>
      <t xml:space="preserve"> = </t>
    </r>
    <r>
      <rPr>
        <sz val="10"/>
        <rFont val="Symbol"/>
        <family val="1"/>
        <charset val="2"/>
      </rPr>
      <t>s</t>
    </r>
    <r>
      <rPr>
        <vertAlign val="subscript"/>
        <sz val="10"/>
        <rFont val="Arial"/>
        <family val="2"/>
      </rPr>
      <t>A</t>
    </r>
    <r>
      <rPr>
        <sz val="10"/>
        <rFont val="Arial"/>
        <family val="2"/>
      </rPr>
      <t xml:space="preserve"> = </t>
    </r>
  </si>
  <si>
    <r>
      <t>s</t>
    </r>
    <r>
      <rPr>
        <vertAlign val="subscript"/>
        <sz val="10"/>
        <rFont val="Arial"/>
        <family val="2"/>
      </rPr>
      <t>m</t>
    </r>
    <r>
      <rPr>
        <sz val="10"/>
        <rFont val="Arial"/>
        <family val="2"/>
      </rPr>
      <t/>
    </r>
  </si>
  <si>
    <r>
      <t xml:space="preserve">SQRT ( </t>
    </r>
    <r>
      <rPr>
        <sz val="10"/>
        <rFont val="Symbol"/>
        <family val="1"/>
        <charset val="2"/>
      </rPr>
      <t>s</t>
    </r>
    <r>
      <rPr>
        <vertAlign val="subscript"/>
        <sz val="10"/>
        <rFont val="Arial"/>
        <family val="2"/>
      </rPr>
      <t>e</t>
    </r>
    <r>
      <rPr>
        <sz val="10"/>
        <rFont val="Arial"/>
        <family val="2"/>
      </rPr>
      <t xml:space="preserve"> + </t>
    </r>
    <r>
      <rPr>
        <sz val="10"/>
        <rFont val="Symbol"/>
        <family val="1"/>
        <charset val="2"/>
      </rPr>
      <t>s</t>
    </r>
    <r>
      <rPr>
        <vertAlign val="subscript"/>
        <sz val="10"/>
        <rFont val="Arial"/>
        <family val="2"/>
      </rPr>
      <t>A</t>
    </r>
    <r>
      <rPr>
        <sz val="10"/>
        <rFont val="Arial"/>
        <family val="2"/>
      </rPr>
      <t xml:space="preserve"> )</t>
    </r>
  </si>
  <si>
    <r>
      <t>Range for these Sample Averages = R</t>
    </r>
    <r>
      <rPr>
        <vertAlign val="subscript"/>
        <sz val="10"/>
        <rFont val="Arial"/>
        <family val="2"/>
      </rPr>
      <t>p</t>
    </r>
    <r>
      <rPr>
        <sz val="10"/>
        <rFont val="Arial"/>
        <family val="2"/>
      </rPr>
      <t xml:space="preserve"> =</t>
    </r>
  </si>
  <si>
    <r>
      <t>s</t>
    </r>
    <r>
      <rPr>
        <vertAlign val="subscript"/>
        <sz val="10"/>
        <rFont val="Arial"/>
        <family val="2"/>
      </rPr>
      <t>p</t>
    </r>
    <r>
      <rPr>
        <sz val="10"/>
        <rFont val="Arial"/>
        <family val="2"/>
      </rPr>
      <t/>
    </r>
  </si>
  <si>
    <r>
      <t>R</t>
    </r>
    <r>
      <rPr>
        <vertAlign val="subscript"/>
        <sz val="10"/>
        <rFont val="Arial"/>
        <family val="2"/>
      </rPr>
      <t>p</t>
    </r>
    <r>
      <rPr>
        <sz val="10"/>
        <rFont val="Arial"/>
        <family val="2"/>
      </rPr>
      <t xml:space="preserve"> / d</t>
    </r>
    <r>
      <rPr>
        <vertAlign val="subscript"/>
        <sz val="10"/>
        <rFont val="Arial"/>
        <family val="2"/>
      </rPr>
      <t>2</t>
    </r>
    <r>
      <rPr>
        <sz val="10"/>
        <rFont val="Arial"/>
        <family val="2"/>
      </rPr>
      <t>*</t>
    </r>
    <r>
      <rPr>
        <sz val="10"/>
        <rFont val="Arial"/>
        <family val="2"/>
      </rPr>
      <t xml:space="preserve"> =</t>
    </r>
  </si>
  <si>
    <r>
      <t>s</t>
    </r>
    <r>
      <rPr>
        <vertAlign val="subscript"/>
        <sz val="10"/>
        <rFont val="Arial"/>
        <family val="2"/>
      </rPr>
      <t>p</t>
    </r>
    <r>
      <rPr>
        <sz val="10"/>
        <rFont val="Arial"/>
        <family val="2"/>
      </rPr>
      <t xml:space="preserve"> / </t>
    </r>
    <r>
      <rPr>
        <sz val="10"/>
        <rFont val="Symbol"/>
        <family val="1"/>
        <charset val="2"/>
      </rPr>
      <t>s</t>
    </r>
    <r>
      <rPr>
        <vertAlign val="subscript"/>
        <sz val="10"/>
        <rFont val="Arial"/>
        <family val="2"/>
      </rPr>
      <t>m</t>
    </r>
    <r>
      <rPr>
        <sz val="10"/>
        <rFont val="Arial"/>
        <family val="2"/>
      </rPr>
      <t xml:space="preserve"> =</t>
    </r>
  </si>
  <si>
    <r>
      <t xml:space="preserve">1.41 x </t>
    </r>
    <r>
      <rPr>
        <sz val="10"/>
        <rFont val="Symbol"/>
        <family val="1"/>
        <charset val="2"/>
      </rPr>
      <t>s</t>
    </r>
    <r>
      <rPr>
        <vertAlign val="subscript"/>
        <sz val="10"/>
        <rFont val="Arial"/>
        <family val="2"/>
      </rPr>
      <t>p</t>
    </r>
    <r>
      <rPr>
        <sz val="10"/>
        <rFont val="Arial"/>
        <family val="2"/>
      </rPr>
      <t xml:space="preserve"> / </t>
    </r>
    <r>
      <rPr>
        <sz val="10"/>
        <rFont val="Symbol"/>
        <family val="1"/>
        <charset val="2"/>
      </rPr>
      <t>s</t>
    </r>
    <r>
      <rPr>
        <vertAlign val="subscript"/>
        <sz val="10"/>
        <rFont val="Arial"/>
        <family val="2"/>
      </rPr>
      <t>m</t>
    </r>
    <r>
      <rPr>
        <sz val="10"/>
        <rFont val="Arial"/>
        <family val="2"/>
      </rPr>
      <t xml:space="preserve"> =</t>
    </r>
  </si>
  <si>
    <t xml:space="preserve">Process Step / 
Function
</t>
  </si>
  <si>
    <t>Requirements</t>
  </si>
  <si>
    <t>Model Year(s)/Vehicle(s):</t>
  </si>
  <si>
    <t>Key Date:</t>
  </si>
  <si>
    <t>Date (Orig.):</t>
  </si>
  <si>
    <t>Date (Rev.):</t>
  </si>
  <si>
    <t>PPAP SAMPLE PARTS</t>
  </si>
  <si>
    <t>INSPECTION VERIFICATION REQUIRED</t>
  </si>
  <si>
    <t xml:space="preserve">Purchased Order#: </t>
  </si>
  <si>
    <t xml:space="preserve">Part Number: </t>
  </si>
  <si>
    <t xml:space="preserve">Revision Level: </t>
  </si>
  <si>
    <t>12.) Process Control Plan</t>
  </si>
  <si>
    <t>(Check items that have been submitted within this PPAP submission)</t>
  </si>
  <si>
    <t>New technology/new design with no history.</t>
  </si>
  <si>
    <t>Frequent failures associated with similar designs or in design simulation and testing.</t>
  </si>
  <si>
    <t>Occasional failures associated with similar designs or in design simulation and testing.</t>
  </si>
  <si>
    <t>Only isolated failures associated with almost identical design or in design simulation and testing.</t>
  </si>
  <si>
    <t xml:space="preserve">PPAP INTRODUCTION </t>
  </si>
  <si>
    <t>PPAP SAMPLE PARTS - LABEL</t>
  </si>
  <si>
    <t xml:space="preserve">Supplier Name: </t>
  </si>
  <si>
    <t xml:space="preserve">Supplier Number: </t>
  </si>
  <si>
    <t xml:space="preserve">Supplier Inspected By: </t>
  </si>
  <si>
    <t>Salt Spray</t>
  </si>
  <si>
    <t>TOOL / FIXTURE NUMBER:</t>
  </si>
  <si>
    <t>Level 2 - Warrant with product samples, ISIR, and Material/Performance/Surface Finish/Paint Test Results</t>
  </si>
  <si>
    <t>SPECIFICATION</t>
  </si>
  <si>
    <t>Supplier Part Number</t>
  </si>
  <si>
    <t>WPS#</t>
  </si>
  <si>
    <t>WELD SIZE</t>
  </si>
  <si>
    <t>WELD LENGTH</t>
  </si>
  <si>
    <t>CHECK FOR CONFORMANCE</t>
  </si>
  <si>
    <t>Supplier required to provide marked up print to identify ALL Weld items.</t>
  </si>
  <si>
    <r>
      <t xml:space="preserve">PQR# 
</t>
    </r>
    <r>
      <rPr>
        <sz val="5"/>
        <rFont val="Arial"/>
        <family val="2"/>
      </rPr>
      <t>(IF NOT PRE-QUALIFIED)</t>
    </r>
  </si>
  <si>
    <t xml:space="preserve">Distribution authorized to US government agencies and their contractors, Reason:  Administrative or Operational Use.  Date of Determination (Part Submission Warrant Supplier Completion Date).  Other requests for this document shall be referred to:  The Project Manager, Medium Tactical Vehicles, Attn: Engineering Director, Mail Stop #500, 6501  East 11 Mile Road, Warren, MI 48397-5000 DSN 786-6622 or Commercial (586) 282-6622 </t>
  </si>
  <si>
    <t xml:space="preserve">Prime Coat:    </t>
  </si>
  <si>
    <t xml:space="preserve">Document Painting Method / Industry Standard used to prepare these components. </t>
  </si>
  <si>
    <t>1.) Document how the parts are labeled. To include any date codes, vendor codes, etc.. (if applicable)</t>
  </si>
  <si>
    <t>PPAP MASTER SAMPLE "PICTURE" DOCUMENTATION</t>
  </si>
  <si>
    <t>PICTURES OF MASTER SAMPLE LABELING</t>
  </si>
  <si>
    <t>PICTURES OF MASTER SAMPLE PART</t>
  </si>
  <si>
    <t>Supplier is required to visually document the Master Sample (PPAP Parts):</t>
  </si>
  <si>
    <t>(Circle)  Yes / No</t>
  </si>
  <si>
    <t>Signed by:</t>
  </si>
  <si>
    <t>Step</t>
  </si>
  <si>
    <t>Please complete and attach this page on the outside of each package in plain view of a fork lift/material handler/operator. Put the Packing slip pocket near the label. 
In the event parts are “Loose” shipped, a label should be placed on each part. This would also apply to parts laying on pallets. Label on a painted part must be wire tied or attached in a way such that the painted surface is protected from label adhesion.</t>
  </si>
  <si>
    <t>Engineering Revision Level</t>
  </si>
  <si>
    <t>Supplier required to provide marked up drawing to identify items inspected.</t>
  </si>
  <si>
    <t>ENGINEERING REVISION LEVEL</t>
  </si>
  <si>
    <t>Standard</t>
  </si>
  <si>
    <t>WELD SYMBOL</t>
  </si>
  <si>
    <t>WELD DESCRIPTION</t>
  </si>
  <si>
    <t>(Check items that have been submitted within this PPAP Submission)</t>
  </si>
  <si>
    <r>
      <t xml:space="preserve">13.) Appearance Approval Report (AAR) </t>
    </r>
    <r>
      <rPr>
        <b/>
        <i/>
        <sz val="10"/>
        <rFont val="Arial"/>
        <family val="2"/>
      </rPr>
      <t>- if applicable</t>
    </r>
  </si>
  <si>
    <t>PART NAME</t>
  </si>
  <si>
    <t>ERL DATE</t>
  </si>
  <si>
    <t>Engineering Revision Level Date</t>
  </si>
  <si>
    <t xml:space="preserve">Cleaning Standard Utilized:  </t>
  </si>
  <si>
    <r>
      <t xml:space="preserve">Pretreat Standard Utilized: </t>
    </r>
    <r>
      <rPr>
        <b/>
        <sz val="8"/>
        <rFont val="Arial"/>
        <family val="2"/>
      </rPr>
      <t xml:space="preserve"> </t>
    </r>
  </si>
  <si>
    <t>Thickness*</t>
  </si>
  <si>
    <t>Thickness (including blast profile)*</t>
  </si>
  <si>
    <t>Thickness (over primer)*</t>
  </si>
  <si>
    <t>Total Thickness (reference)*</t>
  </si>
  <si>
    <t>* Rejection will not be made based on coating thickness in excess of the maximum alone, but on a subsequent performance failure per MIL-DTL 53072 Sec 4.2.3.3.</t>
  </si>
  <si>
    <t>Supplier required to provide marked up drawing to identify all "PRINT NOTES" verified.</t>
  </si>
  <si>
    <t>8.) Process Flow Diagram (PFD)</t>
  </si>
  <si>
    <t>9.) Process Failure Modes Effects Analysis (PFMEA)</t>
  </si>
  <si>
    <r>
      <t xml:space="preserve">4.) PPAP Samples </t>
    </r>
    <r>
      <rPr>
        <b/>
        <i/>
        <sz val="10"/>
        <rFont val="Arial"/>
        <family val="2"/>
      </rPr>
      <t>- first production order / upon request prior to production order</t>
    </r>
  </si>
  <si>
    <r>
      <t xml:space="preserve">7.) Design Failure Modes effects Analysis (DFMEA) - </t>
    </r>
    <r>
      <rPr>
        <b/>
        <i/>
        <sz val="10"/>
        <rFont val="Arial"/>
        <family val="2"/>
      </rPr>
      <t>if supplier is design responsible</t>
    </r>
  </si>
  <si>
    <t xml:space="preserve">      5. Confirmation of conformance to all Print Notes:</t>
  </si>
  <si>
    <t>FOR CUSTOMER USE ONLY 
(Level 4 PPAP's do not require signed PSW)</t>
  </si>
  <si>
    <t xml:space="preserve">Level 4 </t>
  </si>
  <si>
    <t>Declaration:</t>
  </si>
  <si>
    <t>DIMENSIONAL RESULTS</t>
  </si>
  <si>
    <t>3.) Design Records (Bubble Print)</t>
  </si>
  <si>
    <t>Permeability</t>
  </si>
  <si>
    <t xml:space="preserve">Top Coat: </t>
  </si>
  <si>
    <r>
      <rPr>
        <sz val="10"/>
        <rFont val="Arial"/>
        <family val="2"/>
      </rPr>
      <t xml:space="preserve">The information in blue is interlinked to the other spreadsheets.                                                                            
</t>
    </r>
    <r>
      <rPr>
        <b/>
        <sz val="10"/>
        <color indexed="12"/>
        <rFont val="Arial"/>
        <family val="2"/>
      </rPr>
      <t>FILL IN THE BLUE SECTIONS FOR AUTOMATIC INPUT INTO FORMS</t>
    </r>
  </si>
  <si>
    <t>1.) Part Submission Warrant (PSW)</t>
  </si>
  <si>
    <t>N/R</t>
  </si>
  <si>
    <t xml:space="preserve">Initial submission </t>
  </si>
  <si>
    <r>
      <t xml:space="preserve">PRINT NOTES 
</t>
    </r>
    <r>
      <rPr>
        <b/>
        <sz val="11"/>
        <rFont val="Arial"/>
        <family val="2"/>
      </rPr>
      <t>(ATTACH COPY OF RAW MATERIAL CERTIFICATION, SURFACE FINISH,
 &amp; PART IDENTIFICATION)</t>
    </r>
  </si>
  <si>
    <r>
      <t xml:space="preserve">PRINT NOTES 
</t>
    </r>
    <r>
      <rPr>
        <b/>
        <sz val="11"/>
        <rFont val="Arial"/>
        <family val="2"/>
      </rPr>
      <t>(ATTACH COPY OF PERFORMANCE TESTS )</t>
    </r>
  </si>
  <si>
    <r>
      <t xml:space="preserve">PRINT NOTES 
</t>
    </r>
    <r>
      <rPr>
        <b/>
        <sz val="12"/>
        <rFont val="Arial"/>
        <family val="2"/>
      </rPr>
      <t>(ATTACH COPY OF WPS/PQR DOCUMENTATION)</t>
    </r>
  </si>
  <si>
    <r>
      <t xml:space="preserve">PROCESS/INSPECTION FLOWCHART
</t>
    </r>
    <r>
      <rPr>
        <sz val="12"/>
        <rFont val="Arial"/>
        <family val="2"/>
      </rPr>
      <t>(Format for example only; Supplier created templates may be used)</t>
    </r>
  </si>
  <si>
    <r>
      <t xml:space="preserve">DFMEA - DESIGN FAILURE MODES EFFECTS ANALYSIS
</t>
    </r>
    <r>
      <rPr>
        <sz val="12"/>
        <rFont val="Arial"/>
        <family val="2"/>
      </rPr>
      <t>(Format for example only; Supplier created templates may be used)</t>
    </r>
  </si>
  <si>
    <r>
      <t xml:space="preserve">PFMEA - PROCESS FAILURE MODES &amp; EFFECTS ANALYSIS
</t>
    </r>
    <r>
      <rPr>
        <sz val="12"/>
        <rFont val="Arial"/>
        <family val="2"/>
      </rPr>
      <t>(Format for example only; Supplier created templates may be used)</t>
    </r>
  </si>
  <si>
    <r>
      <t xml:space="preserve">CONTROL PLAN
</t>
    </r>
    <r>
      <rPr>
        <sz val="12"/>
        <rFont val="Arial"/>
        <family val="2"/>
      </rPr>
      <t>(Format for example only; Supplier created templates may be used)</t>
    </r>
  </si>
  <si>
    <t xml:space="preserve">Document Plating Method / Industry Standard used to prepare these components. </t>
  </si>
  <si>
    <r>
      <t xml:space="preserve">15.) Records of Compliance with Customer Specific Requirements </t>
    </r>
    <r>
      <rPr>
        <b/>
        <i/>
        <sz val="10"/>
        <rFont val="Arial"/>
        <family val="2"/>
      </rPr>
      <t xml:space="preserve"> - if applicable</t>
    </r>
  </si>
  <si>
    <r>
      <t xml:space="preserve">14.) Checking Aids (Fixture, gage, template, etc) </t>
    </r>
    <r>
      <rPr>
        <b/>
        <i/>
        <sz val="10"/>
        <rFont val="Arial"/>
        <family val="2"/>
      </rPr>
      <t>- if applicable</t>
    </r>
  </si>
  <si>
    <r>
      <t xml:space="preserve">17.) Tooling Photo Documentation </t>
    </r>
    <r>
      <rPr>
        <b/>
        <i/>
        <sz val="10"/>
        <rFont val="Arial"/>
        <family val="2"/>
      </rPr>
      <t>- if applicable</t>
    </r>
  </si>
  <si>
    <r>
      <t xml:space="preserve">10.) Initial Process Capability </t>
    </r>
    <r>
      <rPr>
        <b/>
        <i/>
        <sz val="10"/>
        <rFont val="Arial"/>
        <family val="2"/>
      </rPr>
      <t>- for major / critical characteristics - if applicable</t>
    </r>
  </si>
  <si>
    <r>
      <t xml:space="preserve">11.) Measurement System Analysis (MSA)  </t>
    </r>
    <r>
      <rPr>
        <b/>
        <i/>
        <sz val="10"/>
        <rFont val="Arial"/>
        <family val="2"/>
      </rPr>
      <t>- for major / critical characteristics - if applicable</t>
    </r>
  </si>
  <si>
    <t>Buyer</t>
  </si>
  <si>
    <r>
      <t xml:space="preserve">DEFENSE PRINT NOTES - PAINT
</t>
    </r>
    <r>
      <rPr>
        <b/>
        <sz val="12"/>
        <rFont val="Arial"/>
        <family val="2"/>
      </rPr>
      <t>(PAINT &amp; COATING TEST RESULTS)</t>
    </r>
  </si>
  <si>
    <t>ex</t>
  </si>
  <si>
    <t>ATTACH CERTIFICATE OF COMPLIANCE HERE</t>
  </si>
  <si>
    <t>(Format for example only; Supplier created templates may be used)</t>
  </si>
  <si>
    <r>
      <t xml:space="preserve">GAGE REPEATABILITY AND REPRODUCIBILITY REPORT
ATTRIBUTE METHOD
</t>
    </r>
    <r>
      <rPr>
        <sz val="12"/>
        <rFont val="Arial"/>
        <family val="2"/>
      </rPr>
      <t>(Format for example only; Supplier created templates may be used)</t>
    </r>
  </si>
  <si>
    <r>
      <t xml:space="preserve">GAGE REPEATABILITY AND REPRODUCIBILITY REPORT
ATTRIBUTE RISK METHOD
</t>
    </r>
    <r>
      <rPr>
        <sz val="12"/>
        <rFont val="Arial"/>
        <family val="2"/>
      </rPr>
      <t>(Format for example only; Supplier created templates may be used)</t>
    </r>
  </si>
  <si>
    <r>
      <t xml:space="preserve">GAGE REPEATABILITY &amp; REPRODUCIBILITY DATA SHEET
ANOVA METHOD
</t>
    </r>
    <r>
      <rPr>
        <sz val="12"/>
        <rFont val="Arial"/>
        <family val="2"/>
      </rPr>
      <t>(Format for example only; Supplier created templates may be used)</t>
    </r>
  </si>
  <si>
    <r>
      <t xml:space="preserve">X BAR &amp; R
VARIABLES CONTROL CHART
</t>
    </r>
    <r>
      <rPr>
        <sz val="12"/>
        <rFont val="Arial"/>
        <family val="2"/>
      </rPr>
      <t>(Format for example only; Supplier created templates may be used)</t>
    </r>
  </si>
  <si>
    <r>
      <t xml:space="preserve">GAGE STUDY - X BAR &amp; R
</t>
    </r>
    <r>
      <rPr>
        <sz val="12"/>
        <rFont val="Arial"/>
        <family val="2"/>
      </rPr>
      <t>(Format for example only; Supplier created templates may be used)</t>
    </r>
  </si>
  <si>
    <t>GAGE
TYPE*</t>
  </si>
  <si>
    <t>*Traceable to NIST</t>
  </si>
  <si>
    <r>
      <t xml:space="preserve">Level 1 - Warrant only submitted to customer. </t>
    </r>
    <r>
      <rPr>
        <sz val="7"/>
        <rFont val="Arial"/>
        <family val="2"/>
      </rPr>
      <t>*Applicable material info required (material certification, Certificate of Compliance, or catalog page)</t>
    </r>
  </si>
  <si>
    <r>
      <t xml:space="preserve">5.) Print Notes: </t>
    </r>
    <r>
      <rPr>
        <b/>
        <sz val="9"/>
        <rFont val="Arial"/>
        <family val="2"/>
      </rPr>
      <t>(Attach copy of Raw Material Certification / Performance Test Report / Surface Finish</t>
    </r>
    <r>
      <rPr>
        <b/>
        <sz val="9"/>
        <color indexed="10"/>
        <rFont val="Arial"/>
        <family val="2"/>
      </rPr>
      <t xml:space="preserve">, </t>
    </r>
    <r>
      <rPr>
        <b/>
        <sz val="9"/>
        <rFont val="Arial"/>
        <family val="2"/>
      </rPr>
      <t xml:space="preserve">Paint Process, Welding Documentation such as WPS/PQRs/Welder Certs) </t>
    </r>
  </si>
  <si>
    <t>SUPPLIER NAME:</t>
  </si>
  <si>
    <t>SUPPLIER #:</t>
  </si>
  <si>
    <t>PART DESCRIPTION:</t>
  </si>
  <si>
    <t>REVISION LEVEL:</t>
  </si>
  <si>
    <t>Dimensional Results/Print Notes</t>
  </si>
  <si>
    <t>Design Record</t>
  </si>
  <si>
    <t>Engineering Changes</t>
  </si>
  <si>
    <t>DFMEA</t>
  </si>
  <si>
    <t>Process Flow Diagram</t>
  </si>
  <si>
    <t>PFMEA</t>
  </si>
  <si>
    <t>Control Plan</t>
  </si>
  <si>
    <t>Process Capability</t>
  </si>
  <si>
    <t>MSA</t>
  </si>
  <si>
    <t>Appearance Approval</t>
  </si>
  <si>
    <t>Checking Aids</t>
  </si>
  <si>
    <t>Material Performance Testing</t>
  </si>
  <si>
    <t>Qualified Lab Docs</t>
  </si>
  <si>
    <t>Sample Production Parts</t>
  </si>
  <si>
    <t>Master Sample Picture</t>
  </si>
  <si>
    <t>2.2.18</t>
  </si>
  <si>
    <t>2.2.9</t>
  </si>
  <si>
    <t>2.2.1</t>
  </si>
  <si>
    <t>2.2.2</t>
  </si>
  <si>
    <t>2.2.4</t>
  </si>
  <si>
    <t>2.2.5</t>
  </si>
  <si>
    <t>2.2.6</t>
  </si>
  <si>
    <t>2.2.7</t>
  </si>
  <si>
    <t>2.2.11</t>
  </si>
  <si>
    <t>2.2.8</t>
  </si>
  <si>
    <t>2.2.13</t>
  </si>
  <si>
    <t>2.2.16</t>
  </si>
  <si>
    <t>2.2.10</t>
  </si>
  <si>
    <t>2.2.12</t>
  </si>
  <si>
    <t>2.2.14</t>
  </si>
  <si>
    <t>2.2.15</t>
  </si>
  <si>
    <t>2.2.17</t>
  </si>
  <si>
    <t>PPAP Element</t>
  </si>
  <si>
    <t>PPAP Submission Comments</t>
  </si>
  <si>
    <t>Y</t>
  </si>
  <si>
    <t>N</t>
  </si>
  <si>
    <t>N/A</t>
  </si>
  <si>
    <t>Comments</t>
  </si>
  <si>
    <t xml:space="preserve">new question </t>
  </si>
  <si>
    <t>PSW</t>
  </si>
  <si>
    <t>Are all sections completed properly and the PSW signed and dated?</t>
  </si>
  <si>
    <t>Is the Manufacturer &amp; Customer name accurate &amp; complete?</t>
  </si>
  <si>
    <t>Is the buyer's name included?</t>
  </si>
  <si>
    <t>Are the reason(s) for PPAP submittal accurate AND checked?</t>
  </si>
  <si>
    <t xml:space="preserve">Is the correct Submission level checked AND applicable elements checked? </t>
  </si>
  <si>
    <t>Dimensional Results / Print Notes</t>
  </si>
  <si>
    <t>Are the dimensional results, dated-signed and  relatively current?</t>
  </si>
  <si>
    <t>Are 3 parts measured as required for Level 3 PPAP?</t>
  </si>
  <si>
    <t>Are the TOLERANCES properly recorded?</t>
  </si>
  <si>
    <t>Are the MIN / MAX spec limits on the ISIR correct according to the TOLERANCE limits on the print?</t>
  </si>
  <si>
    <t>Are the dimensional results within specification?</t>
  </si>
  <si>
    <t>Are Standard or Metric units properly recorded according to the print ?</t>
  </si>
  <si>
    <t>Are multiple dimensions ALL listed and ALL verified (example 2x's, 6x's, etc.)?</t>
  </si>
  <si>
    <t>Are MSA / GRR / Capability Studies provided for Critical Characteristics?</t>
  </si>
  <si>
    <t>Print Notes</t>
  </si>
  <si>
    <t>Are all print notes addressed?</t>
  </si>
  <si>
    <t xml:space="preserve">Are there requirements in the Notes for which Certifications are needed? (Painting, Plating, Welding, material, traceability, performance testing) </t>
  </si>
  <si>
    <t>Are three pieces verified and the results recorded for each print note as required for Level 3 PPAP?</t>
  </si>
  <si>
    <t>Is the Print Notes Report signed and dated?</t>
  </si>
  <si>
    <t>2.2.2 &amp; 2.2.3</t>
  </si>
  <si>
    <t>2.2.3</t>
  </si>
  <si>
    <t xml:space="preserve">change the color activation feature </t>
  </si>
  <si>
    <t>Process Flow Diagram(s)</t>
  </si>
  <si>
    <t xml:space="preserve">NA = red flag </t>
  </si>
  <si>
    <t>Are the process steps for the Process Flow, PFMEA and Control Plan aligned?</t>
  </si>
  <si>
    <t>Are Recommended Actions cited for the highest RPN?</t>
  </si>
  <si>
    <t>Initial Process Studies</t>
  </si>
  <si>
    <t xml:space="preserve">Do all aspects of the checking aids agree with part dimension requirements? </t>
  </si>
  <si>
    <t>Material / Performance Testing</t>
  </si>
  <si>
    <t>Are material certifications included for all requirements specified on the print?</t>
  </si>
  <si>
    <t>Are material certification(s) signed and dated?</t>
  </si>
  <si>
    <t>Are material certification(s) included for hardware called-out on the print?</t>
  </si>
  <si>
    <t>Do test reports indicate testing was done internally by the supplier?</t>
  </si>
  <si>
    <t xml:space="preserve">Does the test report indicate testing was done externally by a 3rd party? </t>
  </si>
  <si>
    <t>Master Sample (photo)</t>
  </si>
  <si>
    <t>Do they capture paint / no paint zones?</t>
  </si>
  <si>
    <t>Do they capture the part marking ID and it is correct per print requirements?</t>
  </si>
  <si>
    <t>Electrical</t>
  </si>
  <si>
    <t>Do circuits, connectors and splices on print agree?</t>
  </si>
  <si>
    <t>Do circuit test results agree with the print?</t>
  </si>
  <si>
    <t>Are test results included for testing specified on print?</t>
  </si>
  <si>
    <t>Are there 3 pieces tested for ALL electrical tests required?</t>
  </si>
  <si>
    <t xml:space="preserve">Finishing / Paint </t>
  </si>
  <si>
    <t>Do plating certifications explicitly state adherence to print requirement?</t>
  </si>
  <si>
    <t>Do paint worksheets verify conformance to blast profile?</t>
  </si>
  <si>
    <t>Are oven cure times &amp; temperatures recorded?</t>
  </si>
  <si>
    <t xml:space="preserve">Weld </t>
  </si>
  <si>
    <t>Are the WPS AND PQR's #'s referenced on the PPAP worksheet?</t>
  </si>
  <si>
    <t>Are the WPS and PQR authorized by a CWI (or equivalent authority)?</t>
  </si>
  <si>
    <t>Are 3 weld features measured as required for Level 3 PPAP?</t>
  </si>
  <si>
    <t>Blast / Surface Profile</t>
  </si>
  <si>
    <t>Component:______________________________________________</t>
  </si>
  <si>
    <t>Severity</t>
  </si>
  <si>
    <t>Classification</t>
  </si>
  <si>
    <t>Potential 
Causes(s)
of Failure</t>
  </si>
  <si>
    <t>Occurrence</t>
  </si>
  <si>
    <t>Detection</t>
  </si>
  <si>
    <t>RPN</t>
  </si>
  <si>
    <t>Actions 
Taken &amp; Effective Date</t>
  </si>
  <si>
    <t>SEV</t>
  </si>
  <si>
    <t>OCC</t>
  </si>
  <si>
    <t>DET</t>
  </si>
  <si>
    <t xml:space="preserve">     Prevention</t>
  </si>
  <si>
    <t xml:space="preserve">   Detection</t>
  </si>
  <si>
    <t>Once the template has been populated you can copy and paste it onto this worksheet</t>
  </si>
  <si>
    <t>Criticality Matrix</t>
  </si>
  <si>
    <r>
      <t xml:space="preserve">&lt;CC&gt; Critical Characteristic
</t>
    </r>
    <r>
      <rPr>
        <sz val="10"/>
        <rFont val="Arial"/>
        <family val="2"/>
      </rPr>
      <t>Must be addressed on Control Plan with 100% inspection or 1.67 Cpk</t>
    </r>
  </si>
  <si>
    <r>
      <t xml:space="preserve">&lt;SC&gt; Significant Characteristic 
</t>
    </r>
    <r>
      <rPr>
        <sz val="10"/>
        <rFont val="Arial"/>
        <family val="2"/>
      </rPr>
      <t>Must be addressed on Control Plan with 100% inspection or 1.33 Cpk</t>
    </r>
  </si>
  <si>
    <r>
      <t xml:space="preserve">Continuous Improvement Zone
</t>
    </r>
    <r>
      <rPr>
        <sz val="10"/>
        <rFont val="Arial"/>
        <family val="2"/>
      </rPr>
      <t>Address top 20% Failure Modes / Causes (Pareto'd by RPN)</t>
    </r>
  </si>
  <si>
    <r>
      <t xml:space="preserve">Low Risk Zone
</t>
    </r>
    <r>
      <rPr>
        <sz val="10"/>
        <rFont val="Arial"/>
        <family val="2"/>
      </rPr>
      <t>Address as needed</t>
    </r>
  </si>
  <si>
    <t>SEVERITY RATING SCALE</t>
  </si>
  <si>
    <t xml:space="preserve">CUSTOMER EFFECT </t>
  </si>
  <si>
    <t>SEVERITY OF EFFECT ON PRODUCT</t>
  </si>
  <si>
    <t>RANK</t>
  </si>
  <si>
    <t>SEVERITY OF EFFECT ON PROCESS</t>
  </si>
  <si>
    <t>ASSY EFFECT</t>
  </si>
  <si>
    <t>May endanger operator (machine or assembly) without warning.</t>
  </si>
  <si>
    <t>Hazardous without warning</t>
  </si>
  <si>
    <t>Potential failure mode affects safe vehicle operation and/or involves noncompliance with government regulation with warning</t>
  </si>
  <si>
    <t>May endanger operator (machine or assembly) with warning.</t>
  </si>
  <si>
    <t>Hazardous with warning</t>
  </si>
  <si>
    <t xml:space="preserve">Loss of primary function (vehicle / item inoperable, but does not affect safe operation). </t>
  </si>
  <si>
    <t>100% of production run may have to be scrapped, line shutdown, or stop ship.</t>
  </si>
  <si>
    <t>Degradation of primary function (vehicle / item operable but at a reduced level of performance)</t>
  </si>
  <si>
    <t>A portion of the production run may have to be scrapped, deviation from primary process including decreased line speed or added manpower.</t>
  </si>
  <si>
    <t>Significant Disruption</t>
  </si>
  <si>
    <t>Loss of secondary function (vehicle / item operable, but does not affect safe operation, but  secondary functions inoperable)</t>
  </si>
  <si>
    <t>100% of production run may have to be reworked off line and accepted.</t>
  </si>
  <si>
    <t>Moderate Disruption</t>
  </si>
  <si>
    <t>Degradation of secondary function (vehicle / item operable, but secondary functions operate at reduced level of performance)</t>
  </si>
  <si>
    <t xml:space="preserve">Loss or Degradation of Tertiary Function </t>
  </si>
  <si>
    <t>Condition impacting a tertiary function but vehicle remains operable, appearance or audible noise, or item does not conform and noticed by &gt;75% of customers</t>
  </si>
  <si>
    <t>Minor Disruption</t>
  </si>
  <si>
    <t>Condition impacting a tertiary function but vehicle remains operable, appearance or audible noise, or item does not conform and noticed by ~50% of customers</t>
  </si>
  <si>
    <t>A portion of the production run may have to be reworked in station before it is processed.</t>
  </si>
  <si>
    <t>Condition impacting a tertiary function but vehicle remains operable, appearance or audible noise, or item does not conform and noticed by &lt;25% of customers</t>
  </si>
  <si>
    <t>No discernible effect</t>
  </si>
  <si>
    <t>None</t>
  </si>
  <si>
    <t>OCCURRENCE RATING SCALE</t>
  </si>
  <si>
    <t>LIKELIHOOD OF FAILURE</t>
  </si>
  <si>
    <t>OCCURRENCE OF CAUSE 
FROM TESTING</t>
  </si>
  <si>
    <t>OCCURRENCE OF 
CAUSE  
FOR DFMEA</t>
  </si>
  <si>
    <t>OCCURRENCE OF CAUSE  
FOR PFMEA</t>
  </si>
  <si>
    <t>Observed on over 50% of test assets.</t>
  </si>
  <si>
    <t>One occurrence 
per part/machine</t>
  </si>
  <si>
    <t>Failure is inevitable with new design, new application, or change in duty cycle/operating conditions.</t>
  </si>
  <si>
    <t>One occurrence 
per shift
*(&gt;1 in 5)</t>
  </si>
  <si>
    <t>Failure is likely with new design, new application, or change in duty cycle/operating conditions.</t>
  </si>
  <si>
    <t>One occurrence 
per day
*(1 in 5)</t>
  </si>
  <si>
    <t>Failure is uncertain with new design, new application, or change in duty cycle/operating conditions.</t>
  </si>
  <si>
    <t>One occurrence 
per week
*(1 in 25)</t>
  </si>
  <si>
    <t>One occurrence 
every 2 weeks
*(1 in 50)</t>
  </si>
  <si>
    <t>One occurrence 
per month
*(1 in 100)</t>
  </si>
  <si>
    <t>Isolated Failures associated with similar design or in design simulation and testing.</t>
  </si>
  <si>
    <t>One occurrence 
per 3 months
*(1 in 300)</t>
  </si>
  <si>
    <t>Observed on up to 12.5% of test assets.</t>
  </si>
  <si>
    <t>One occurrence 
per 6 months
*(1 in 600)</t>
  </si>
  <si>
    <t>No occurrences observed during testing.</t>
  </si>
  <si>
    <t xml:space="preserve">No observed failures associated with almost identical design or in design simulation and testing. </t>
  </si>
  <si>
    <t>One occurrence 
per year
*(1 in 1200)</t>
  </si>
  <si>
    <t xml:space="preserve">Failure is eliminated through preventive control. </t>
  </si>
  <si>
    <t>Less than one occurrence per year
*(&lt;1 in 1200)</t>
  </si>
  <si>
    <t>*Occurrence frequency for PFMEA should be calculated based upon yearly production volumes 
(for example, if 1200 units are produced each year, one occurrence per month equals 1 in 100 units produced)</t>
  </si>
  <si>
    <t>Detection Rating Scale</t>
  </si>
  <si>
    <t>DETECTION PROBABILITY</t>
  </si>
  <si>
    <t>CRITERIA</t>
  </si>
  <si>
    <t>Elements shaded green (above) indicate minimum submittal for interim approval</t>
  </si>
  <si>
    <t>Castings</t>
  </si>
  <si>
    <t>Is the Inspection  laboratory accredited (e.g. A2LA, ISO17025 for radiographic inspection per ASTM E1742 (film) or E1255 (digital)?</t>
  </si>
  <si>
    <t>Does the report reference the correct inspection standards as stated within AMS 2175A (ASTM E155/E2422 for aluminum, ASTM E186/E446 for steel, iron)</t>
  </si>
  <si>
    <t>Does the report specify casting grade and does it match drawing requirements?</t>
  </si>
  <si>
    <t>Does the report specify casting class and does it match drawing requirements?</t>
  </si>
  <si>
    <t>Do radiographic images show that Image Quality Indicator (IQI) placement is compliant to 2-2T per ASTM E1255 (digital) or ASTM E1742 (film)?</t>
  </si>
  <si>
    <t>Does the control plan specify that castings are 100% visually examined per AMS2175A, 4.3.1?</t>
  </si>
  <si>
    <t>Is a written procedure listed within the Process Control Plan as to how to inspect the component IAW E1255 (digital image), section A1.5.2  or E1742 (film image), section 6.1?</t>
  </si>
  <si>
    <t>No detection opportunity</t>
  </si>
  <si>
    <t>No current process control; Cannot detect or is not analyzed.</t>
  </si>
  <si>
    <t>Not likely to detect at any stage</t>
  </si>
  <si>
    <t>Failure Mode and/or Error (Cause) is not easily detected (e.g. random audits)</t>
  </si>
  <si>
    <t>Problem Detection Post Processing</t>
  </si>
  <si>
    <t>Failure Mode detection post-processing by operator through visual/tactile/audible means.</t>
  </si>
  <si>
    <t>Problem Detection at Source</t>
  </si>
  <si>
    <t>Failure Mode detection in-station by operator through visual/tactile/audible means or post-processing through use of attribute gauging (go/no go, manual torque check/clicker wrench, etc.)</t>
  </si>
  <si>
    <t>Failure Mode detection post-processing by operator through use of variable gauging or in-station by operator through use of attribute gauging (go/no go, manual torque check/clicker wrench, etc.)</t>
  </si>
  <si>
    <t>Failure Mode or Error (Cause) detection in-station by operator through use of variable gauging or by automated controls in-station that will detect discrepant part and notify operator (light, buzzer, etc.). Gauging performed on setup and first-piece check (for set-up causes only).</t>
  </si>
  <si>
    <t>Failure Mode detection post-processing by automated controls that will detect discrepant part and lock part to prevent further processing.</t>
  </si>
  <si>
    <t>Failure Mode detection in-station by automated controls that will detect discrepant part and prevent automatically lock part in station to prevent further processing.</t>
  </si>
  <si>
    <t>Error Detection and/or Problem Prevention</t>
  </si>
  <si>
    <t xml:space="preserve">Error (Cause) detection in-station by automated controls that will detect error and prevent discrepant part from being made. </t>
  </si>
  <si>
    <t>Detection not applicable; Failure Prevention</t>
  </si>
  <si>
    <t xml:space="preserve">Error (Cause) prevention as a result of fixture design, machine design or part design. Discrepant parts cannot be made because item has been error-proofed by process/product design. </t>
  </si>
  <si>
    <t xml:space="preserve">This scale was adapted from the AIAG FMEA Manual (4th Edition) </t>
  </si>
  <si>
    <t>Is the DFMEA prepared using current AIAG guidelines?</t>
  </si>
  <si>
    <t>Has circuit testing been completed? Spec 400  sec 5.6 (or applicable standards)</t>
  </si>
  <si>
    <t>Are continuity tests conducted per spec 400 (or applicable standards) AND identified within the Control Plan?</t>
  </si>
  <si>
    <t>Are the WPS AND PQR's #'s INCLUDED in the PPAP submittal?</t>
  </si>
  <si>
    <t>If WPS not required per AWS (for example), are appropriate weld documentation and verification methods included?</t>
  </si>
  <si>
    <r>
      <t xml:space="preserve">DEFENSE PRINT NOTES - PLATING
</t>
    </r>
    <r>
      <rPr>
        <b/>
        <sz val="12"/>
        <rFont val="Arial"/>
        <family val="2"/>
      </rPr>
      <t>(PLATING TEST RESULTS)</t>
    </r>
  </si>
  <si>
    <t>Plating Type Required:</t>
  </si>
  <si>
    <t>Cleaning Requirements (If Applicable):</t>
  </si>
  <si>
    <t xml:space="preserve">Plating Test Results (attach all test records):    </t>
  </si>
  <si>
    <t>Plating Thickness</t>
  </si>
  <si>
    <t>Composition of Coating</t>
  </si>
  <si>
    <t xml:space="preserve">SUPPLIER NAME </t>
  </si>
  <si>
    <t xml:space="preserve">PPAP ELEMENTS CHECKLIST </t>
  </si>
  <si>
    <t>SUBMITTER:</t>
  </si>
  <si>
    <t>CHECKLIST REV. DATE:</t>
  </si>
  <si>
    <t>AIAG-PPAP Section</t>
  </si>
  <si>
    <t>Does the revision level for the drawing submitted match the Purchase Order?</t>
  </si>
  <si>
    <r>
      <t>Is the PO # field completed?</t>
    </r>
    <r>
      <rPr>
        <strike/>
        <sz val="10"/>
        <color indexed="8"/>
        <rFont val="Arial"/>
        <family val="2"/>
      </rPr>
      <t xml:space="preserve"> </t>
    </r>
  </si>
  <si>
    <r>
      <rPr>
        <sz val="10"/>
        <color indexed="8"/>
        <rFont val="Arial"/>
        <family val="2"/>
      </rPr>
      <t>If</t>
    </r>
    <r>
      <rPr>
        <b/>
        <sz val="10"/>
        <color indexed="8"/>
        <rFont val="Arial"/>
        <family val="2"/>
      </rPr>
      <t xml:space="preserve"> </t>
    </r>
    <r>
      <rPr>
        <sz val="10"/>
        <color indexed="8"/>
        <rFont val="Arial"/>
        <family val="2"/>
      </rPr>
      <t xml:space="preserve">dimensional results for each of the 3 pieces are </t>
    </r>
    <r>
      <rPr>
        <i/>
        <sz val="10"/>
        <color indexed="8"/>
        <rFont val="Arial"/>
        <family val="2"/>
      </rPr>
      <t xml:space="preserve">identical, </t>
    </r>
    <r>
      <rPr>
        <sz val="10"/>
        <color indexed="8"/>
        <rFont val="Arial"/>
        <family val="2"/>
      </rPr>
      <t>is there justification for the exact values recorded (it otherwise appears to be pencil-whipped)</t>
    </r>
    <r>
      <rPr>
        <sz val="10"/>
        <color indexed="8"/>
        <rFont val="Arial"/>
        <family val="2"/>
      </rPr>
      <t>?</t>
    </r>
  </si>
  <si>
    <t>Are proper GAGE TYPES used for the specified tolerance (adequate discrimination)?</t>
  </si>
  <si>
    <t xml:space="preserve">Are proper GAGE TYPES used for the application (calipers / tape measures have limited use)? </t>
  </si>
  <si>
    <t xml:space="preserve">For multi-cavity tooling, at least 1 piece per cavity must have a complete layout  </t>
  </si>
  <si>
    <t>Is the balloon drawing provided legible?</t>
  </si>
  <si>
    <t>Are there SC / CC's identified on the print (no = NA)?</t>
  </si>
  <si>
    <t>Is the drawing or design record at the proper engineering/revision  level and does it matches the P.O.?</t>
  </si>
  <si>
    <t>Are all dimensions including notes (weld symbols, etc.) ballooned on the drawing?</t>
  </si>
  <si>
    <r>
      <t xml:space="preserve">Does the print indicate that the component is </t>
    </r>
    <r>
      <rPr>
        <i/>
        <sz val="10"/>
        <color indexed="8"/>
        <rFont val="Arial"/>
        <family val="2"/>
      </rPr>
      <t xml:space="preserve">"Source Control" </t>
    </r>
    <r>
      <rPr>
        <sz val="10"/>
        <color indexed="8"/>
        <rFont val="Arial"/>
        <family val="2"/>
      </rPr>
      <t xml:space="preserve">or </t>
    </r>
    <r>
      <rPr>
        <i/>
        <sz val="10"/>
        <color indexed="8"/>
        <rFont val="Arial"/>
        <family val="2"/>
      </rPr>
      <t>"Vendor Item Control"</t>
    </r>
    <r>
      <rPr>
        <sz val="10"/>
        <color indexed="8"/>
        <rFont val="Arial"/>
        <family val="2"/>
      </rPr>
      <t>? (no = NA)</t>
    </r>
  </si>
  <si>
    <t>Are Significant Characteristics (Special/ Critical)  identified and captured within the DFMEA (no= NA)?</t>
  </si>
  <si>
    <t>Does the PPAP documentation cite specific print note requirements (associated with product or process) in Flow / PFMEA/ Control Plan (For Example Mil-STD-130 Part Marking ID)?</t>
  </si>
  <si>
    <t>Does the Flow Diagram reflect the entire process e.g. Receiving, outside processing?</t>
  </si>
  <si>
    <t>In cases where SC/CC have been identified, does the supplier have SPC or 100% inspection for them noted in the "Control Method" column?</t>
  </si>
  <si>
    <t>Are Detection values correct for Visual Inspection per AIAG (Minimum 7 or 8)?</t>
  </si>
  <si>
    <t xml:space="preserve">Has the supplier indicated the Control Plan type? e.g. Prototype / Production </t>
  </si>
  <si>
    <t xml:space="preserve">Are Product and Process Characteristics properly identified (in the correct columns) per the AIAG definitions? </t>
  </si>
  <si>
    <t>Does the Control Plan cover all activities from receiving inspection to shipment?</t>
  </si>
  <si>
    <t>Are all Special Product/Process Characteristics included in the Control Plan?</t>
  </si>
  <si>
    <t>Are Control Method tools such as SPC or 100% inspection for the Special Characteristics defined?</t>
  </si>
  <si>
    <t>If there are SC/CC identified (on print or supplier process): Does the supplier meet Cpk of 1.33 for Significant Characteristics and/or Cpk of 1.67 for Critical Characteristics?</t>
  </si>
  <si>
    <t>If there are SC/CC  identified (on print or supplier process) and the supplier conducts 100% inspection instead of Capability Studies, is inspecton included on the Control Plan?</t>
  </si>
  <si>
    <t xml:space="preserve">Were the initial process studies conducted using the required number of samples and using production processing, gauging and materials?  </t>
  </si>
  <si>
    <t>Are there SC/CC's identified (on print or supplier process) and MSA is included in PPAP?</t>
  </si>
  <si>
    <t xml:space="preserve">Does the PPAP package contain a photo of the measurement tool?  </t>
  </si>
  <si>
    <t xml:space="preserve">Are all product specific checking aids, fixtures, test stands and Mylar listed on the Control Plan? </t>
  </si>
  <si>
    <t>Has the supplier provided preventive maintenance / calibration records for the checking aids?</t>
  </si>
  <si>
    <t>Are material certification(s) provided (where no specification is given) to establish a base-line of product acceptability?</t>
  </si>
  <si>
    <t>Are material certification(s) dated relatively recent (within 12 months)?</t>
  </si>
  <si>
    <t>Are foreign Certification(s) translated into English?</t>
  </si>
  <si>
    <t>Are material certification(s) provided for sub components?</t>
  </si>
  <si>
    <t>Do certification(s) included explicitly reference standards cited (example: SAE/MIL/ASTM)?</t>
  </si>
  <si>
    <t>Do material certification(s) show adherence to specified temperature requirements?</t>
  </si>
  <si>
    <r>
      <t xml:space="preserve">Are test results included for product material(s) when performance or functional requirements are specified by the design record AND/OR the </t>
    </r>
    <r>
      <rPr>
        <u/>
        <sz val="10"/>
        <color indexed="8"/>
        <rFont val="Arial"/>
        <family val="2"/>
      </rPr>
      <t>supplier's</t>
    </r>
    <r>
      <rPr>
        <sz val="10"/>
        <color indexed="8"/>
        <rFont val="Arial"/>
        <family val="2"/>
      </rPr>
      <t xml:space="preserve"> Control Plan?</t>
    </r>
  </si>
  <si>
    <t>Do they capture significant view angles of the part?</t>
  </si>
  <si>
    <r>
      <rPr>
        <b/>
        <sz val="10"/>
        <color indexed="8"/>
        <rFont val="Arial"/>
        <family val="2"/>
      </rPr>
      <t>(UID-Specific requirements)</t>
    </r>
    <r>
      <rPr>
        <sz val="10"/>
        <color indexed="8"/>
        <rFont val="Arial"/>
        <family val="2"/>
      </rPr>
      <t xml:space="preserve"> Is the sample label photo taken directly perpendicular to the label, at approximately 1 foot away, with no glare on the label?</t>
    </r>
  </si>
  <si>
    <r>
      <t>This part has CFAT requirements,</t>
    </r>
    <r>
      <rPr>
        <u/>
        <sz val="10"/>
        <color indexed="8"/>
        <rFont val="Arial"/>
        <family val="2"/>
      </rPr>
      <t xml:space="preserve"> it does comply</t>
    </r>
    <r>
      <rPr>
        <sz val="10"/>
        <color indexed="8"/>
        <rFont val="Arial"/>
        <family val="2"/>
      </rPr>
      <t>, but is not finalized</t>
    </r>
  </si>
  <si>
    <r>
      <t>Does the submittal include actual salt spray test results including</t>
    </r>
    <r>
      <rPr>
        <u/>
        <sz val="10"/>
        <color indexed="8"/>
        <rFont val="Arial"/>
        <family val="2"/>
      </rPr>
      <t xml:space="preserve"> Qualified Lab Documentation</t>
    </r>
    <r>
      <rPr>
        <sz val="10"/>
        <color indexed="8"/>
        <rFont val="Arial"/>
        <family val="2"/>
      </rPr>
      <t>?</t>
    </r>
  </si>
  <si>
    <r>
      <t xml:space="preserve">Do paint worksheets verify conformance to pre-treatment, coating, mil thickness, adhesion, permeability for </t>
    </r>
    <r>
      <rPr>
        <b/>
        <sz val="10"/>
        <color indexed="8"/>
        <rFont val="Arial"/>
        <family val="2"/>
      </rPr>
      <t>3 pieces</t>
    </r>
    <r>
      <rPr>
        <sz val="10"/>
        <color indexed="8"/>
        <rFont val="Arial"/>
        <family val="2"/>
      </rPr>
      <t>?</t>
    </r>
  </si>
  <si>
    <t>Are test results included for cyclical testing (GMW 14872) if JLTV Finish print (12593834) is referenced?</t>
  </si>
  <si>
    <t>CARC Paint Certification: Is the ARL (Army Research Lab) certification with corresponding the batch number if CARC paint is required?</t>
  </si>
  <si>
    <t>Are all weld lengths, sizes, types &amp; locations cited on the ballooned drawing?</t>
  </si>
  <si>
    <r>
      <t xml:space="preserve">Are personnel performing radiographic inspection reports certified in accordance with </t>
    </r>
    <r>
      <rPr>
        <u/>
        <sz val="10"/>
        <color indexed="8"/>
        <rFont val="Arial"/>
        <family val="2"/>
      </rPr>
      <t>ASNT</t>
    </r>
    <r>
      <rPr>
        <sz val="10"/>
        <color indexed="8"/>
        <rFont val="Arial"/>
        <family val="2"/>
      </rPr>
      <t xml:space="preserve"> (American Society for Non-Destructive Testing) Level 2? </t>
    </r>
  </si>
  <si>
    <r>
      <t xml:space="preserve">Are the </t>
    </r>
    <r>
      <rPr>
        <u/>
        <sz val="10"/>
        <color indexed="8"/>
        <rFont val="Arial"/>
        <family val="2"/>
      </rPr>
      <t>ASNT</t>
    </r>
    <r>
      <rPr>
        <sz val="10"/>
        <color indexed="8"/>
        <rFont val="Arial"/>
        <family val="2"/>
      </rPr>
      <t xml:space="preserve"> (American Society for Non-Destructive Testing) certified radiographic procedures being approved by a level 3 Technician? </t>
    </r>
  </si>
  <si>
    <r>
      <t xml:space="preserve">Are certifications submitted within the PPAP for personnel verifying compliance to </t>
    </r>
    <r>
      <rPr>
        <u/>
        <sz val="10"/>
        <color indexed="8"/>
        <rFont val="Arial"/>
        <family val="2"/>
      </rPr>
      <t>ASNT</t>
    </r>
    <r>
      <rPr>
        <sz val="10"/>
        <color indexed="8"/>
        <rFont val="Arial"/>
        <family val="2"/>
      </rPr>
      <t xml:space="preserve"> (American Society for Non-Destructive Testing)?</t>
    </r>
  </si>
  <si>
    <r>
      <t xml:space="preserve">Are personnel performing radiographic inspections certified in accordance with </t>
    </r>
    <r>
      <rPr>
        <u/>
        <sz val="10"/>
        <color indexed="8"/>
        <rFont val="Arial"/>
        <family val="2"/>
      </rPr>
      <t>NAS</t>
    </r>
    <r>
      <rPr>
        <sz val="10"/>
        <color indexed="8"/>
        <rFont val="Arial"/>
        <family val="2"/>
      </rPr>
      <t xml:space="preserve"> 410 Level 2?</t>
    </r>
  </si>
  <si>
    <r>
      <t xml:space="preserve">Are the </t>
    </r>
    <r>
      <rPr>
        <u/>
        <sz val="10"/>
        <color indexed="8"/>
        <rFont val="Arial"/>
        <family val="2"/>
      </rPr>
      <t>NAS</t>
    </r>
    <r>
      <rPr>
        <sz val="10"/>
        <color indexed="8"/>
        <rFont val="Arial"/>
        <family val="2"/>
      </rPr>
      <t xml:space="preserve"> 410 certified radiographic procedures being approved by a level 3 Technician? </t>
    </r>
  </si>
  <si>
    <r>
      <t xml:space="preserve">Are certifications submitted within the PPAP for personnel verifying compliance to </t>
    </r>
    <r>
      <rPr>
        <u/>
        <sz val="10"/>
        <color indexed="8"/>
        <rFont val="Arial"/>
        <family val="2"/>
      </rPr>
      <t>NAS</t>
    </r>
    <r>
      <rPr>
        <sz val="10"/>
        <color indexed="8"/>
        <rFont val="Arial"/>
        <family val="2"/>
      </rPr>
      <t xml:space="preserve"> 410?</t>
    </r>
  </si>
  <si>
    <t>Does the report include melt numbers, heat lot numbers or date codes?</t>
  </si>
  <si>
    <t>Do the print notes, PFMEA and/or Control Plan document address gate, riser and parting line projections comply with AMS2175A table 3 (page 11 of 20)?</t>
  </si>
  <si>
    <t>Is there evidence within the Control Plan that visual inspections were performed with ambient lighting that is not less than 75 foot-candles (approximately a 60W incandescent bulb)?</t>
  </si>
  <si>
    <t>Revision:</t>
  </si>
  <si>
    <t>The following are the minimum PPAP elements that must be submitted with a COTS item.</t>
  </si>
  <si>
    <t xml:space="preserve">I certify that the items / materials referenced above are commercially available. </t>
  </si>
  <si>
    <t xml:space="preserve">I certify that the above mentioned items/materials meet the purchase order requirements and referenced drawing specifications and standards. I also certify I am an authorized supplier representative. </t>
  </si>
  <si>
    <t>Signature</t>
  </si>
  <si>
    <t>ARL CERTIFIED CARC BATCH#</t>
  </si>
  <si>
    <t>ASTM B117/ 
TTC-490</t>
  </si>
  <si>
    <t>Cyclical Test</t>
  </si>
  <si>
    <t>GMW 14872</t>
  </si>
  <si>
    <t>Supplier's Part Number:</t>
  </si>
  <si>
    <t xml:space="preserve">Method # </t>
  </si>
  <si>
    <t xml:space="preserve">Finishing Requirement Drawing Number:  </t>
  </si>
  <si>
    <t>Finish Requirements Drawing Revision Level:</t>
  </si>
  <si>
    <t>Supplier is required to document the UID traceability labels for PPAP</t>
  </si>
  <si>
    <t>1.) include photos of the (3) UID labels for the PPAP parts</t>
  </si>
  <si>
    <t>PHOTO OR EXCERPT AS EVIDENCE THE SCANED MATRIX IS READABLE AND A LOG IS MAINTAINED FOR TRACEABILITY PURPOSES</t>
  </si>
  <si>
    <t>PHOTO OF (3) UID TAGS USED ON PPAP PARTS</t>
  </si>
  <si>
    <t>Design Record (balloon drawing)</t>
  </si>
  <si>
    <t>Engineering Change Documents (if applicable)</t>
  </si>
  <si>
    <t>Customer Engineering Approval (if applicable)</t>
  </si>
  <si>
    <t>Dimensional Results</t>
  </si>
  <si>
    <t>Customer Specific Requirements (CFAT) (if applicable)</t>
  </si>
  <si>
    <t>Evidence from the OEM to demonstrate commerciality of part (catalog page, product data sheet, etc)</t>
  </si>
  <si>
    <t>Capability, MSA, checking aids, customer specific requirements (CFAT), master sample photo, tooling photo.</t>
  </si>
  <si>
    <t>(Check items that have been submitted within this PPAP Submission - See PPAP Requirements Tab)</t>
  </si>
  <si>
    <t>UID Label "PICTURE" DOCUMENTATION</t>
  </si>
  <si>
    <t>2.) Include excerpt of traceabilty log as evidence that a traceability record is maintained</t>
  </si>
  <si>
    <t>SUPPLIER NUMBER</t>
  </si>
  <si>
    <t>1A</t>
  </si>
  <si>
    <t>2A</t>
  </si>
  <si>
    <t>3*</t>
  </si>
  <si>
    <t xml:space="preserve">Do paint or plating worksheets verify conformance to the finish drawing number and the revision level </t>
  </si>
  <si>
    <t>20*</t>
  </si>
  <si>
    <t>21*</t>
  </si>
  <si>
    <r>
      <t xml:space="preserve">Either questions 1-3 </t>
    </r>
    <r>
      <rPr>
        <b/>
        <u/>
        <sz val="10"/>
        <rFont val="Arial"/>
        <family val="2"/>
      </rPr>
      <t>OR</t>
    </r>
    <r>
      <rPr>
        <b/>
        <sz val="10"/>
        <rFont val="Arial"/>
        <family val="2"/>
      </rPr>
      <t xml:space="preserve"> 4-6 will apply depending on the casting standards stated on drawing</t>
    </r>
  </si>
  <si>
    <t>Click on the link below to access a template that will display control charts, histogram and Cp/Cpk results</t>
  </si>
  <si>
    <r>
      <rPr>
        <b/>
        <sz val="13"/>
        <rFont val="Arial"/>
        <family val="2"/>
      </rPr>
      <t>GAGE REPEATABILITY AND REPRODUCIBILITY DATA SHEET GRAPHICAL ANALYSIS</t>
    </r>
    <r>
      <rPr>
        <b/>
        <sz val="14"/>
        <rFont val="Arial"/>
        <family val="2"/>
      </rPr>
      <t xml:space="preserve">
</t>
    </r>
    <r>
      <rPr>
        <sz val="12"/>
        <rFont val="Arial"/>
        <family val="2"/>
      </rPr>
      <t>(Format for example only; Supplier created templates may be used)</t>
    </r>
  </si>
  <si>
    <t>Observed on &gt;25-50% of test assets.</t>
  </si>
  <si>
    <t>Observed on &gt;12.5-25% of test assets.</t>
  </si>
  <si>
    <t>Revision A</t>
  </si>
  <si>
    <t>PPAP Workbook</t>
  </si>
  <si>
    <t>Doc #50303</t>
  </si>
  <si>
    <t xml:space="preserve">It is the policy of Banks Tech to approve initial samples of supplier provided parts before receiving production orders of those parts. </t>
  </si>
  <si>
    <t>Please reference the Banks Tech Supplier Quality Manual (Doc #50301) for more detail on PPAP requirements.  The Supplier Quality Manual can be retrieved on the www.bankstech.com website.</t>
  </si>
  <si>
    <t>PPAP packages are expected to be received by Banks Tech at least (7) days prior to the date the product needs to ship to meet the purchase order due date.  If for any reason you cannot meet this date, contact Banks Tech for resolution.</t>
  </si>
  <si>
    <t>Engine Model</t>
  </si>
  <si>
    <t>ENGINE MODEL</t>
  </si>
  <si>
    <t>Banks Tech
PPAP Part Submission Requirements</t>
  </si>
  <si>
    <t>Engine Model:</t>
  </si>
  <si>
    <t>2.) Dimensional Results</t>
  </si>
  <si>
    <r>
      <t xml:space="preserve">6.) Supplier Change Request (Doc #50015) - </t>
    </r>
    <r>
      <rPr>
        <b/>
        <i/>
        <sz val="10"/>
        <rFont val="Arial"/>
        <family val="2"/>
      </rPr>
      <t>if applicable</t>
    </r>
  </si>
  <si>
    <t>16.) Photo Documentation (Master Sample of PPAP parts &amp; Shipping Label)</t>
  </si>
  <si>
    <t xml:space="preserve">18.) PPAP Check List </t>
  </si>
  <si>
    <t xml:space="preserve">
S = Supplier Must Send Items to Banks Tech for Approval
* =  Applicable material info required (material certification, Certificate of Compliance, or catalog page) with PSW
N/R= Documents are not required for development or submission</t>
  </si>
  <si>
    <t>UNLESS OTHERWISE SPECIFIED IN WRITING BY BANKS TECH:</t>
  </si>
  <si>
    <t>Send identified sample(s), such as, Piece#1, Piece#2, Piece#3, etc to Banks Tech with appropriate label.</t>
  </si>
  <si>
    <t>Compliant to requirements stated in the Terms and Conditions (Doc #50309) referencing Hazardous Materials.</t>
  </si>
  <si>
    <t xml:space="preserve">Level 3 - All Level 2 Requirements plus: PPAP Checklist, DFMEA, PFD, PFMEA, Control Plan, Initial Process </t>
  </si>
  <si>
    <t>I have noted on this part submission warrant any deviation from the associated design record and/or any areas of non-compliance to the Banks Tech requirements.   If Yes, Explain _____________________________________________________________________
_______________________________________________________________________________________________________________</t>
  </si>
  <si>
    <t xml:space="preserve">DISTRIBUTION STATEMENT C: </t>
  </si>
  <si>
    <t>Production Break to Banks Tech Corporation &gt; 1 year</t>
  </si>
  <si>
    <t xml:space="preserve">SUPPLIER COMPANY LETTERHEAD REQUIRED </t>
  </si>
  <si>
    <t>Drawing Number:</t>
  </si>
  <si>
    <t>If the answer to question 1 is yes, are the minimum PPAP elements for a COTS part (including a catalog page or equivalent, verbatim to address all Banks Tech specifications) provided in accordance to the COTS section in Production Part Approval Process Requirements (Doc #50302)?</t>
  </si>
  <si>
    <r>
      <t xml:space="preserve">Is this component </t>
    </r>
    <r>
      <rPr>
        <b/>
        <sz val="10"/>
        <color theme="4"/>
        <rFont val="Arial"/>
        <family val="2"/>
      </rPr>
      <t>COTS plus</t>
    </r>
    <r>
      <rPr>
        <sz val="10"/>
        <color theme="4"/>
        <rFont val="Arial"/>
        <family val="2"/>
      </rPr>
      <t xml:space="preserve"> (commercially available</t>
    </r>
    <r>
      <rPr>
        <u/>
        <sz val="10"/>
        <color theme="4"/>
        <rFont val="Arial"/>
        <family val="2"/>
      </rPr>
      <t xml:space="preserve"> </t>
    </r>
    <r>
      <rPr>
        <b/>
        <u/>
        <sz val="10"/>
        <color theme="4"/>
        <rFont val="Arial"/>
        <family val="2"/>
      </rPr>
      <t>but</t>
    </r>
    <r>
      <rPr>
        <sz val="10"/>
        <color theme="4"/>
        <rFont val="Arial"/>
        <family val="2"/>
      </rPr>
      <t xml:space="preserve"> with additional performance / print requirements) as defined in Production Part Approval Process Requirements (Doc #50302)?</t>
    </r>
  </si>
  <si>
    <t>If the answer to question 2 is yes, have you provided objective evidence that the part meets all of the print requirements?</t>
  </si>
  <si>
    <t>Is the current copy of the PPAP Workbook utilized? See www.bankstech.com for current version.</t>
  </si>
  <si>
    <t>Does balloon drawing use the AOPN drawing?</t>
  </si>
  <si>
    <t xml:space="preserve">Authorized Engineering Change Docs </t>
  </si>
  <si>
    <t>Is there an approved Supplier Change Request (SCR), included for all Dimensions, Notes, and Print Discrepancies that do not meet requirements?</t>
  </si>
  <si>
    <t>Is the approved Supplier Change Request valid for the order produced?</t>
  </si>
  <si>
    <r>
      <t>If the</t>
    </r>
    <r>
      <rPr>
        <b/>
        <sz val="10"/>
        <color indexed="8"/>
        <rFont val="Arial"/>
        <family val="2"/>
      </rPr>
      <t xml:space="preserve"> supplier </t>
    </r>
    <r>
      <rPr>
        <sz val="10"/>
        <color indexed="8"/>
        <rFont val="Arial"/>
        <family val="2"/>
      </rPr>
      <t>is design responsible: Is the DFMEA is included within the PPAP</t>
    </r>
    <r>
      <rPr>
        <u/>
        <sz val="10"/>
        <color indexed="8"/>
        <rFont val="Arial"/>
        <family val="2"/>
      </rPr>
      <t xml:space="preserve"> OR</t>
    </r>
    <r>
      <rPr>
        <sz val="10"/>
        <color indexed="8"/>
        <rFont val="Arial"/>
        <family val="2"/>
      </rPr>
      <t xml:space="preserve"> is there a record indicating it was reviewed &amp; approved by Banks Tech?</t>
    </r>
  </si>
  <si>
    <r>
      <t xml:space="preserve">If </t>
    </r>
    <r>
      <rPr>
        <b/>
        <sz val="10"/>
        <color indexed="8"/>
        <rFont val="Arial"/>
        <family val="2"/>
      </rPr>
      <t>Banks Tech</t>
    </r>
    <r>
      <rPr>
        <sz val="10"/>
        <color indexed="8"/>
        <rFont val="Arial"/>
        <family val="2"/>
      </rPr>
      <t xml:space="preserve"> is design responsible: Are there SC / CC's present on the print (no = NA)?</t>
    </r>
  </si>
  <si>
    <r>
      <rPr>
        <sz val="10"/>
        <color indexed="8"/>
        <rFont val="Arial"/>
        <family val="2"/>
      </rPr>
      <t xml:space="preserve">If </t>
    </r>
    <r>
      <rPr>
        <b/>
        <sz val="10"/>
        <color indexed="8"/>
        <rFont val="Arial"/>
        <family val="2"/>
      </rPr>
      <t>Banks Tech</t>
    </r>
    <r>
      <rPr>
        <sz val="10"/>
        <color indexed="8"/>
        <rFont val="Arial"/>
        <family val="2"/>
      </rPr>
      <t xml:space="preserve"> is design responsible </t>
    </r>
    <r>
      <rPr>
        <u/>
        <sz val="10"/>
        <color indexed="8"/>
        <rFont val="Arial"/>
        <family val="2"/>
      </rPr>
      <t>and</t>
    </r>
    <r>
      <rPr>
        <sz val="10"/>
        <color indexed="8"/>
        <rFont val="Arial"/>
        <family val="2"/>
      </rPr>
      <t xml:space="preserve"> the part is manufactured by Banks Tech: Are the sub-component level PPAP's present with submittal (no = NA)?</t>
    </r>
  </si>
  <si>
    <t>Has the PFMEA been constructed utilizing the ranking worksheet for Severity and Occurrences?</t>
  </si>
  <si>
    <t xml:space="preserve">Are there SC / CC identified by the Supplier? "NO" = N/A </t>
  </si>
  <si>
    <t>Do the Material or Performance Tests results meet the requirements outlined in Sections 6.2.9-6.2.11 of Production Part Approval Process Requirements (Doc #50302)?</t>
  </si>
  <si>
    <t>Are the PPAP parts identified per Section 6.2.20 of Production Part Approval Process Requirements (Doc #50302)?</t>
  </si>
  <si>
    <t xml:space="preserve">Does the control plan reflect radiographic sampling frequency in accordance with the print note / Supplier Quality Manual? </t>
  </si>
  <si>
    <t xml:space="preserve">Does the control plan reflect radiographic sampling for all mold cavities in accordance with the print note /  Supplier Quality Manual? </t>
  </si>
  <si>
    <r>
      <t>Is there measurement / photo evidence in the PPAP that the casting wall thickness / inner passges (if applicable) have been measured as outlined in</t>
    </r>
    <r>
      <rPr>
        <i/>
        <sz val="10"/>
        <rFont val="Arial"/>
        <family val="2"/>
      </rPr>
      <t xml:space="preserve"> Section 35.1 of the Supplier Quality Manual (Doc #50301)?</t>
    </r>
  </si>
  <si>
    <r>
      <t>Does the control plan state that the casting wall thickness / inner passges (if applicable) will be measured semi-annually as outlined in Section 35.1 of the Supplier Quality Manual (Doc #50301)</t>
    </r>
    <r>
      <rPr>
        <i/>
        <sz val="10"/>
        <rFont val="Arial"/>
        <family val="2"/>
      </rPr>
      <t>?</t>
    </r>
  </si>
  <si>
    <t>Customer Specific Requirements</t>
  </si>
  <si>
    <r>
      <t xml:space="preserve">Is the Materials Report Section in compliance with </t>
    </r>
    <r>
      <rPr>
        <sz val="10"/>
        <color rgb="FFFF0000"/>
        <rFont val="Arial"/>
        <family val="2"/>
      </rPr>
      <t>Terms and Conditions Section XX referencing Hazardous Materials</t>
    </r>
    <r>
      <rPr>
        <sz val="10"/>
        <color theme="1"/>
        <rFont val="Arial"/>
        <family val="2"/>
      </rPr>
      <t>?</t>
    </r>
  </si>
  <si>
    <r>
      <t xml:space="preserve">Defense Segment:  Compliant to the requirements stated in the </t>
    </r>
    <r>
      <rPr>
        <b/>
        <sz val="8"/>
        <color rgb="FFFF0000"/>
        <rFont val="Arial"/>
        <family val="2"/>
      </rPr>
      <t>Terms and Conditions Section XX</t>
    </r>
    <r>
      <rPr>
        <b/>
        <sz val="8"/>
        <rFont val="Arial"/>
        <family val="2"/>
      </rPr>
      <t xml:space="preserve"> referencing Hazardous Materials.         </t>
    </r>
  </si>
  <si>
    <r>
      <t>Defense Segment:  Compliant to the requirements stated in the</t>
    </r>
    <r>
      <rPr>
        <b/>
        <sz val="8"/>
        <color rgb="FFFF0000"/>
        <rFont val="Arial"/>
        <family val="2"/>
      </rPr>
      <t xml:space="preserve"> Terms and Conditions Section XX </t>
    </r>
    <r>
      <rPr>
        <b/>
        <sz val="8"/>
        <rFont val="Arial"/>
        <family val="2"/>
      </rPr>
      <t xml:space="preserve">referencing Hazardous Materials.         </t>
    </r>
  </si>
  <si>
    <t>2.) Document the parts as a whole what they look like in the final state in which they are provided to Banks Tech.</t>
  </si>
  <si>
    <t>SHIPPING LABEL VALIDATION</t>
  </si>
  <si>
    <t>PICTURE OF SHIPPING LABEL</t>
  </si>
  <si>
    <t>Supplier is required to provide sample of Supplier Standards Guide (Doc #50300) Section 11 compliant label(s) and document with Photo in PPAP workbook</t>
  </si>
  <si>
    <t>TOOLING &amp; FIXTURES</t>
  </si>
  <si>
    <t>PHOTO OF TOOLING AND FIXTURES</t>
  </si>
  <si>
    <t>Supplier is required to identify all tooling and fixtures and document with Photo in PPAP workbook</t>
  </si>
  <si>
    <r>
      <t>Has the MSA been constructed in accordance with</t>
    </r>
    <r>
      <rPr>
        <i/>
        <sz val="10"/>
        <color indexed="8"/>
        <rFont val="Arial"/>
        <family val="2"/>
      </rPr>
      <t xml:space="preserve"> Automotive Industry Action Group (AIAG) MSA Reference Manual</t>
    </r>
    <r>
      <rPr>
        <sz val="10"/>
        <color indexed="8"/>
        <rFont val="Arial"/>
        <family val="2"/>
      </rPr>
      <t xml:space="preserve">?  </t>
    </r>
  </si>
  <si>
    <t>ERL</t>
  </si>
  <si>
    <t>For an L3 PPAP, is a L3 PPAP also provided for each sub-component? For an L2 PPAP, is 1 part measured for sub-component?</t>
  </si>
  <si>
    <t>Certificate of Conformance (CoC)</t>
  </si>
  <si>
    <t>*Commercially available off-the-shelf (COTS)  - (If Applicable on Purchased Part Level)</t>
  </si>
  <si>
    <r>
      <t xml:space="preserve">Is this component </t>
    </r>
    <r>
      <rPr>
        <b/>
        <sz val="10"/>
        <color theme="4"/>
        <rFont val="Arial"/>
        <family val="2"/>
      </rPr>
      <t>Commercially avialable off-the-shelf</t>
    </r>
    <r>
      <rPr>
        <sz val="10"/>
        <color theme="4"/>
        <rFont val="Arial"/>
        <family val="2"/>
      </rPr>
      <t xml:space="preserve"> (commercially available to the general public, </t>
    </r>
    <r>
      <rPr>
        <u/>
        <sz val="10"/>
        <color theme="4"/>
        <rFont val="Arial"/>
        <family val="2"/>
      </rPr>
      <t>unaltered, and under the manufacturers’ EXACT part number)</t>
    </r>
    <r>
      <rPr>
        <sz val="10"/>
        <color theme="4"/>
        <rFont val="Arial"/>
        <family val="2"/>
      </rPr>
      <t xml:space="preserve"> as defined in the </t>
    </r>
    <r>
      <rPr>
        <i/>
        <sz val="10"/>
        <color theme="4"/>
        <rFont val="Arial"/>
        <family val="2"/>
      </rPr>
      <t>Supplier Quality Manual (Doc #50301)?</t>
    </r>
  </si>
  <si>
    <t>Plating Supplier (If sub-tier):</t>
  </si>
  <si>
    <t>https://asq.org/quality-resources/control-chart</t>
  </si>
  <si>
    <t>ADD LEGIBLE BUBBLED PRINT TO THIS TAB. VERIFY LEGIBILITY WHEN FORMATTED FOR PDF.</t>
  </si>
  <si>
    <t>ADD LEGIBLE MATERIAL CERTIFICATIONS TO THIS TAB. VERIFY LEGIBILITY WHEN FORMATTED FOR PDF.</t>
  </si>
  <si>
    <t>ADD LEGIBLE QUALIFIED LAB DOCUMENTS TO THIS TAB. VERIFY LEGIBILITY WHEN FORMATTED FOR PDF.</t>
  </si>
  <si>
    <t>Supplier is required to visually document the Standard Packaging:</t>
  </si>
  <si>
    <t>STANDARD PACKAGING</t>
  </si>
  <si>
    <t>1.) Document how the parts are packaged in a container/box. To include any dunnage, wrapping, dividers, etc. (if applicable)</t>
  </si>
  <si>
    <t>2.) Document the containers/boxes in the final state in which they are provided to Banks Tech.</t>
  </si>
  <si>
    <t>PICTURES OF PARTS PACKAGED IN CONTAINER/BOX</t>
  </si>
  <si>
    <t>PICTURES OF PACKAGING AS SHIPPED</t>
  </si>
  <si>
    <t>LENGTH:</t>
  </si>
  <si>
    <t>WIDTH:</t>
  </si>
  <si>
    <t>HEIGHT:</t>
  </si>
  <si>
    <t>DIMENSIONS (IN INCHES) AND WEIGHT (IN LBS) OF FINAL PACKAGING AS SHIPPED TO BANKS TECH.</t>
  </si>
  <si>
    <t>WEIGHT: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</si>
</sst>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
    <numFmt numFmtId="165" formatCode="0.000"/>
    <numFmt numFmtId="166" formatCode="0.0000"/>
    <numFmt numFmtId="167" formatCode="m/d/yy"/>
    <numFmt numFmtId="168" formatCode="0.0"/>
    <numFmt numFmtId="169" formatCode="0.0%"/>
    <numFmt numFmtId="170" formatCode="[$-409]mmmm\ d\,\ yyyy;@"/>
    <numFmt numFmtId="171" formatCode="mm/dd/yy;@"/>
  </numFmts>
  <fonts count="142">
    <font>
      <sz val="10"/>
      <name val="Arial"/>
    </font>
    <font>
      <sz val="11"/>
      <color theme="1"/>
      <name val="Calibri"/>
      <family val="2"/>
      <scheme val="minor"/>
    </font>
    <font>
      <b/>
      <sz val="10"/>
      <name val="Arial"/>
      <family val="2"/>
    </font>
    <font>
      <i/>
      <sz val="10"/>
      <name val="Arial"/>
      <family val="2"/>
    </font>
    <font>
      <b/>
      <i/>
      <sz val="10"/>
      <name val="Arial"/>
      <family val="2"/>
    </font>
    <font>
      <sz val="10"/>
      <name val="Arial"/>
      <family val="2"/>
    </font>
    <font>
      <sz val="8"/>
      <name val="Arial"/>
      <family val="2"/>
    </font>
    <font>
      <b/>
      <sz val="8"/>
      <name val="Arial"/>
      <family val="2"/>
    </font>
    <font>
      <b/>
      <sz val="8"/>
      <name val="Arial"/>
      <family val="2"/>
    </font>
    <font>
      <b/>
      <sz val="18"/>
      <name val="Arial"/>
      <family val="2"/>
    </font>
    <font>
      <sz val="12"/>
      <name val="Arial"/>
      <family val="2"/>
    </font>
    <font>
      <b/>
      <sz val="14"/>
      <name val="Arial"/>
      <family val="2"/>
    </font>
    <font>
      <sz val="10"/>
      <name val="Arial"/>
      <family val="2"/>
    </font>
    <font>
      <b/>
      <sz val="12"/>
      <name val="Arial"/>
      <family val="2"/>
    </font>
    <font>
      <sz val="10"/>
      <color indexed="12"/>
      <name val="Arial"/>
      <family val="2"/>
    </font>
    <font>
      <sz val="10"/>
      <color indexed="10"/>
      <name val="Arial"/>
      <family val="2"/>
    </font>
    <font>
      <sz val="10"/>
      <color indexed="8"/>
      <name val="Arial"/>
      <family val="2"/>
    </font>
    <font>
      <b/>
      <sz val="10"/>
      <name val="Arial"/>
      <family val="2"/>
    </font>
    <font>
      <b/>
      <sz val="10"/>
      <color indexed="12"/>
      <name val="Arial"/>
      <family val="2"/>
    </font>
    <font>
      <b/>
      <sz val="10"/>
      <color indexed="10"/>
      <name val="Arial"/>
      <family val="2"/>
    </font>
    <font>
      <u/>
      <sz val="7.5"/>
      <color indexed="12"/>
      <name val="Arial"/>
      <family val="2"/>
    </font>
    <font>
      <sz val="8"/>
      <color indexed="8"/>
      <name val="Arial"/>
      <family val="2"/>
    </font>
    <font>
      <sz val="7"/>
      <name val="Arial"/>
      <family val="2"/>
    </font>
    <font>
      <sz val="7"/>
      <color indexed="8"/>
      <name val="Arial"/>
      <family val="2"/>
    </font>
    <font>
      <u/>
      <sz val="8"/>
      <name val="Arial"/>
      <family val="2"/>
    </font>
    <font>
      <sz val="8"/>
      <name val="GD&amp;T"/>
      <charset val="2"/>
    </font>
    <font>
      <sz val="8"/>
      <name val="FreeSans"/>
      <charset val="2"/>
    </font>
    <font>
      <u/>
      <sz val="8"/>
      <name val="Arial"/>
      <family val="2"/>
    </font>
    <font>
      <sz val="8"/>
      <name val="Arial"/>
      <family val="2"/>
    </font>
    <font>
      <sz val="12"/>
      <name val="Times New Roman"/>
      <family val="1"/>
    </font>
    <font>
      <b/>
      <sz val="22"/>
      <name val="Arial"/>
      <family val="2"/>
    </font>
    <font>
      <b/>
      <i/>
      <sz val="18"/>
      <name val="Arial"/>
      <family val="2"/>
    </font>
    <font>
      <i/>
      <sz val="10"/>
      <name val="Arial"/>
      <family val="2"/>
    </font>
    <font>
      <b/>
      <u/>
      <sz val="14"/>
      <name val="Arial"/>
      <family val="2"/>
    </font>
    <font>
      <b/>
      <sz val="11"/>
      <name val="Arial"/>
      <family val="2"/>
    </font>
    <font>
      <b/>
      <sz val="22"/>
      <name val="Arial Black"/>
      <family val="2"/>
    </font>
    <font>
      <b/>
      <sz val="16"/>
      <name val="Arial"/>
      <family val="2"/>
    </font>
    <font>
      <sz val="10"/>
      <color indexed="10"/>
      <name val="Arial"/>
      <family val="2"/>
    </font>
    <font>
      <sz val="14"/>
      <name val="Arial"/>
      <family val="2"/>
    </font>
    <font>
      <sz val="10"/>
      <name val="Monotype Corsiva"/>
      <family val="4"/>
    </font>
    <font>
      <sz val="9"/>
      <name val="Arial"/>
      <family val="2"/>
    </font>
    <font>
      <b/>
      <sz val="13"/>
      <color indexed="10"/>
      <name val="Arial"/>
      <family val="2"/>
    </font>
    <font>
      <b/>
      <sz val="14"/>
      <name val="Arial"/>
      <family val="2"/>
    </font>
    <font>
      <sz val="12"/>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u/>
      <sz val="10"/>
      <name val="Arial"/>
      <family val="2"/>
    </font>
    <font>
      <b/>
      <u/>
      <sz val="10"/>
      <name val="Arial"/>
      <family val="2"/>
    </font>
    <font>
      <b/>
      <sz val="12"/>
      <name val="Arial"/>
      <family val="2"/>
    </font>
    <font>
      <vertAlign val="subscript"/>
      <sz val="10"/>
      <name val="Arial"/>
      <family val="2"/>
    </font>
    <font>
      <sz val="8"/>
      <color indexed="12"/>
      <name val="Arial"/>
      <family val="2"/>
    </font>
    <font>
      <sz val="16"/>
      <name val="Arial"/>
      <family val="2"/>
    </font>
    <font>
      <sz val="12"/>
      <name val="Statistical Symbols"/>
    </font>
    <font>
      <vertAlign val="superscript"/>
      <sz val="10"/>
      <name val="Arial"/>
      <family val="2"/>
    </font>
    <font>
      <sz val="10"/>
      <color indexed="12"/>
      <name val="Arial"/>
      <family val="2"/>
    </font>
    <font>
      <b/>
      <sz val="6"/>
      <name val="Small Fonts"/>
      <family val="2"/>
    </font>
    <font>
      <b/>
      <vertAlign val="subscript"/>
      <sz val="10"/>
      <name val="Arial"/>
      <family val="2"/>
    </font>
    <font>
      <sz val="10"/>
      <name val="Statistical Symbols"/>
    </font>
    <font>
      <vertAlign val="subscript"/>
      <sz val="8"/>
      <name val="Arial"/>
      <family val="2"/>
    </font>
    <font>
      <i/>
      <sz val="14"/>
      <name val="Arial"/>
      <family val="2"/>
    </font>
    <font>
      <sz val="10"/>
      <name val="Symbol"/>
      <family val="1"/>
      <charset val="2"/>
    </font>
    <font>
      <b/>
      <sz val="10"/>
      <name val="Symbol"/>
      <family val="1"/>
      <charset val="2"/>
    </font>
    <font>
      <sz val="9"/>
      <name val="Arial"/>
      <family val="2"/>
    </font>
    <font>
      <sz val="8"/>
      <name val="Statistical Symbols"/>
    </font>
    <font>
      <b/>
      <u/>
      <sz val="8"/>
      <name val="Arial"/>
      <family val="2"/>
    </font>
    <font>
      <sz val="8"/>
      <color indexed="10"/>
      <name val="Arial"/>
      <family val="2"/>
    </font>
    <font>
      <sz val="22"/>
      <name val="Times New Roman"/>
      <family val="1"/>
    </font>
    <font>
      <b/>
      <sz val="20"/>
      <name val="Times New Roman"/>
      <family val="1"/>
    </font>
    <font>
      <b/>
      <sz val="36"/>
      <name val="Times New Roman"/>
      <family val="1"/>
    </font>
    <font>
      <sz val="16"/>
      <name val="Times New Roman"/>
      <family val="1"/>
    </font>
    <font>
      <sz val="10"/>
      <name val="Univers"/>
      <family val="2"/>
    </font>
    <font>
      <sz val="8"/>
      <color indexed="63"/>
      <name val="Verdana"/>
      <family val="2"/>
    </font>
    <font>
      <b/>
      <sz val="9"/>
      <color indexed="9"/>
      <name val="Arial"/>
      <family val="2"/>
    </font>
    <font>
      <b/>
      <sz val="9"/>
      <name val="Arial"/>
      <family val="2"/>
    </font>
    <font>
      <sz val="10"/>
      <color indexed="48"/>
      <name val="Arial"/>
      <family val="2"/>
    </font>
    <font>
      <sz val="5"/>
      <name val="Arial"/>
      <family val="2"/>
    </font>
    <font>
      <b/>
      <sz val="10"/>
      <color indexed="12"/>
      <name val="Arial"/>
      <family val="2"/>
    </font>
    <font>
      <i/>
      <sz val="7"/>
      <name val="Arial"/>
      <family val="2"/>
    </font>
    <font>
      <sz val="10"/>
      <name val="Times New Roman"/>
      <family val="1"/>
    </font>
    <font>
      <sz val="7.5"/>
      <name val="Arial"/>
      <family val="2"/>
    </font>
    <font>
      <sz val="9"/>
      <color indexed="81"/>
      <name val="Tahoma"/>
      <family val="2"/>
    </font>
    <font>
      <b/>
      <sz val="9"/>
      <color indexed="81"/>
      <name val="Tahoma"/>
      <family val="2"/>
    </font>
    <font>
      <i/>
      <sz val="8"/>
      <name val="Arial"/>
      <family val="2"/>
    </font>
    <font>
      <i/>
      <sz val="12"/>
      <name val="Arial"/>
      <family val="2"/>
    </font>
    <font>
      <b/>
      <sz val="9"/>
      <color indexed="10"/>
      <name val="Arial"/>
      <family val="2"/>
    </font>
    <font>
      <u/>
      <sz val="10"/>
      <color indexed="12"/>
      <name val="Arial"/>
      <family val="2"/>
    </font>
    <font>
      <u/>
      <sz val="14"/>
      <color indexed="12"/>
      <name val="Arial"/>
      <family val="2"/>
    </font>
    <font>
      <sz val="18"/>
      <name val="Arial"/>
      <family val="2"/>
    </font>
    <font>
      <b/>
      <sz val="20"/>
      <name val="Arial"/>
      <family val="2"/>
    </font>
    <font>
      <b/>
      <sz val="10"/>
      <color indexed="8"/>
      <name val="Arial"/>
      <family val="2"/>
    </font>
    <font>
      <u/>
      <sz val="10"/>
      <color indexed="8"/>
      <name val="Arial"/>
      <family val="2"/>
    </font>
    <font>
      <i/>
      <sz val="10"/>
      <color indexed="8"/>
      <name val="Arial"/>
      <family val="2"/>
    </font>
    <font>
      <sz val="11"/>
      <name val="Arial"/>
      <family val="2"/>
    </font>
    <font>
      <strike/>
      <sz val="10"/>
      <color indexed="8"/>
      <name val="Arial"/>
      <family val="2"/>
    </font>
    <font>
      <b/>
      <sz val="11"/>
      <color theme="1"/>
      <name val="Calibri"/>
      <family val="2"/>
      <scheme val="minor"/>
    </font>
    <font>
      <b/>
      <sz val="9"/>
      <color rgb="FFFFFFFF"/>
      <name val="Arial Black"/>
      <family val="2"/>
    </font>
    <font>
      <sz val="10"/>
      <color theme="1"/>
      <name val="Arial"/>
      <family val="2"/>
    </font>
    <font>
      <b/>
      <sz val="10"/>
      <color theme="1"/>
      <name val="Arial"/>
      <family val="2"/>
    </font>
    <font>
      <sz val="11"/>
      <name val="Calibri"/>
      <family val="2"/>
      <scheme val="minor"/>
    </font>
    <font>
      <b/>
      <sz val="10"/>
      <color theme="0"/>
      <name val="Arial Black"/>
      <family val="2"/>
    </font>
    <font>
      <sz val="4"/>
      <color theme="1"/>
      <name val="Calibri"/>
      <family val="2"/>
      <scheme val="minor"/>
    </font>
    <font>
      <b/>
      <sz val="11"/>
      <color rgb="FFFF0000"/>
      <name val="Arial"/>
      <family val="2"/>
    </font>
    <font>
      <b/>
      <i/>
      <sz val="9"/>
      <color theme="1"/>
      <name val="Calibri"/>
      <family val="2"/>
      <scheme val="minor"/>
    </font>
    <font>
      <i/>
      <sz val="10"/>
      <color theme="1"/>
      <name val="Calibri"/>
      <family val="2"/>
      <scheme val="minor"/>
    </font>
    <font>
      <sz val="11"/>
      <color rgb="FFFF0000"/>
      <name val="Arial"/>
      <family val="2"/>
    </font>
    <font>
      <sz val="8"/>
      <color theme="1"/>
      <name val="Arial"/>
      <family val="2"/>
    </font>
    <font>
      <sz val="7"/>
      <color theme="1"/>
      <name val="Arial"/>
      <family val="2"/>
    </font>
    <font>
      <sz val="11"/>
      <color theme="1"/>
      <name val="Arial"/>
      <family val="2"/>
    </font>
    <font>
      <sz val="8"/>
      <color theme="1"/>
      <name val="Calibri"/>
      <family val="2"/>
      <scheme val="minor"/>
    </font>
    <font>
      <i/>
      <sz val="11"/>
      <color theme="1"/>
      <name val="Arial"/>
      <family val="2"/>
    </font>
    <font>
      <b/>
      <sz val="7"/>
      <color theme="1"/>
      <name val="Arial"/>
      <family val="2"/>
    </font>
    <font>
      <b/>
      <sz val="8"/>
      <color theme="1"/>
      <name val="Arial"/>
      <family val="2"/>
    </font>
    <font>
      <i/>
      <sz val="11"/>
      <color theme="1"/>
      <name val="Calibri"/>
      <family val="2"/>
      <scheme val="minor"/>
    </font>
    <font>
      <b/>
      <sz val="10"/>
      <color theme="4"/>
      <name val="Arial"/>
      <family val="2"/>
    </font>
    <font>
      <sz val="11"/>
      <color rgb="FF000000"/>
      <name val="Arial"/>
      <family val="2"/>
    </font>
    <font>
      <sz val="8"/>
      <color rgb="FF000000"/>
      <name val="Tahoma"/>
      <family val="2"/>
    </font>
    <font>
      <b/>
      <sz val="8"/>
      <color theme="4"/>
      <name val="Arial"/>
      <family val="2"/>
    </font>
    <font>
      <sz val="10"/>
      <color theme="4"/>
      <name val="Arial"/>
      <family val="2"/>
    </font>
    <font>
      <u/>
      <sz val="10"/>
      <color theme="4"/>
      <name val="Arial"/>
      <family val="2"/>
    </font>
    <font>
      <i/>
      <sz val="10"/>
      <color theme="4"/>
      <name val="Arial"/>
      <family val="2"/>
    </font>
    <font>
      <b/>
      <u/>
      <sz val="10"/>
      <color theme="4"/>
      <name val="Arial"/>
      <family val="2"/>
    </font>
    <font>
      <b/>
      <sz val="11"/>
      <name val="Arial Black"/>
      <family val="2"/>
    </font>
    <font>
      <sz val="11"/>
      <name val="Arial Black"/>
      <family val="2"/>
    </font>
    <font>
      <b/>
      <sz val="13"/>
      <name val="Arial"/>
      <family val="2"/>
    </font>
    <font>
      <sz val="14"/>
      <color rgb="FFFF0000"/>
      <name val="Arial"/>
      <family val="2"/>
    </font>
    <font>
      <sz val="10"/>
      <color rgb="FFFF0000"/>
      <name val="Arial"/>
      <family val="2"/>
    </font>
    <font>
      <b/>
      <sz val="8"/>
      <color rgb="FFFF0000"/>
      <name val="Arial"/>
      <family val="2"/>
    </font>
  </fonts>
  <fills count="3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1F497D"/>
        <bgColor indexed="64"/>
      </patternFill>
    </fill>
    <fill>
      <patternFill patternType="solid">
        <fgColor rgb="FFD9D9D9"/>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rgb="FF00B0F0"/>
        <bgColor indexed="64"/>
      </patternFill>
    </fill>
    <fill>
      <patternFill patternType="solid">
        <fgColor theme="1"/>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rgb="FFFFFFFF"/>
      </right>
      <top style="medium">
        <color rgb="FFFFFFFF"/>
      </top>
      <bottom/>
      <diagonal/>
    </border>
    <border>
      <left/>
      <right style="medium">
        <color rgb="FFFFFFFF"/>
      </right>
      <top/>
      <bottom/>
      <diagonal/>
    </border>
    <border>
      <left style="medium">
        <color rgb="FFFFFFFF"/>
      </left>
      <right style="medium">
        <color rgb="FFFFFFFF"/>
      </right>
      <top style="medium">
        <color rgb="FFFFFFFF"/>
      </top>
      <bottom/>
      <diagonal/>
    </border>
    <border>
      <left style="medium">
        <color rgb="FFFFFFFF"/>
      </left>
      <right style="medium">
        <color indexed="64"/>
      </right>
      <top style="medium">
        <color rgb="FFFFFFFF"/>
      </top>
      <bottom/>
      <diagonal/>
    </border>
    <border>
      <left style="thin">
        <color theme="0"/>
      </left>
      <right style="thin">
        <color theme="0"/>
      </right>
      <top/>
      <bottom/>
      <diagonal/>
    </border>
    <border>
      <left style="medium">
        <color indexed="64"/>
      </left>
      <right/>
      <top style="medium">
        <color indexed="64"/>
      </top>
      <bottom style="medium">
        <color rgb="FFFFFFFF"/>
      </bottom>
      <diagonal/>
    </border>
    <border>
      <left/>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thin">
        <color theme="0"/>
      </right>
      <top/>
      <bottom/>
      <diagonal/>
    </border>
    <border>
      <left style="thin">
        <color theme="0"/>
      </left>
      <right style="medium">
        <color indexed="64"/>
      </right>
      <top/>
      <bottom/>
      <diagonal/>
    </border>
  </borders>
  <cellStyleXfs count="47">
    <xf numFmtId="0" fontId="0" fillId="0" borderId="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4"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6" borderId="0" applyNumberFormat="0" applyBorder="0" applyAlignment="0" applyProtection="0"/>
    <xf numFmtId="0" fontId="45" fillId="4" borderId="0" applyNumberFormat="0" applyBorder="0" applyAlignment="0" applyProtection="0"/>
    <xf numFmtId="0" fontId="46" fillId="6"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8" borderId="0" applyNumberFormat="0" applyBorder="0" applyAlignment="0" applyProtection="0"/>
    <xf numFmtId="0" fontId="46" fillId="6" borderId="0" applyNumberFormat="0" applyBorder="0" applyAlignment="0" applyProtection="0"/>
    <xf numFmtId="0" fontId="46" fillId="3" borderId="0" applyNumberFormat="0" applyBorder="0" applyAlignment="0" applyProtection="0"/>
    <xf numFmtId="0" fontId="46" fillId="11"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7" fillId="15" borderId="0" applyNumberFormat="0" applyBorder="0" applyAlignment="0" applyProtection="0"/>
    <xf numFmtId="0" fontId="48" fillId="16" borderId="1" applyNumberFormat="0" applyAlignment="0" applyProtection="0"/>
    <xf numFmtId="0" fontId="49" fillId="17" borderId="2" applyNumberFormat="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2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55" fillId="7" borderId="1" applyNumberFormat="0" applyAlignment="0" applyProtection="0"/>
    <xf numFmtId="0" fontId="56" fillId="0" borderId="6" applyNumberFormat="0" applyFill="0" applyAlignment="0" applyProtection="0"/>
    <xf numFmtId="0" fontId="57" fillId="7" borderId="0" applyNumberFormat="0" applyBorder="0" applyAlignment="0" applyProtection="0"/>
    <xf numFmtId="0" fontId="5" fillId="0" borderId="0"/>
    <xf numFmtId="0" fontId="5" fillId="0" borderId="0"/>
    <xf numFmtId="0" fontId="5" fillId="4" borderId="7" applyNumberFormat="0" applyFont="0" applyAlignment="0" applyProtection="0"/>
    <xf numFmtId="0" fontId="58" fillId="16" borderId="8" applyNumberFormat="0" applyAlignment="0" applyProtection="0"/>
    <xf numFmtId="0" fontId="59" fillId="0" borderId="0" applyNumberFormat="0" applyFill="0" applyBorder="0" applyAlignment="0" applyProtection="0"/>
    <xf numFmtId="0" fontId="60" fillId="0" borderId="9" applyNumberFormat="0" applyFill="0" applyAlignment="0" applyProtection="0"/>
    <xf numFmtId="0" fontId="56" fillId="0" borderId="0" applyNumberFormat="0" applyFill="0" applyBorder="0" applyAlignment="0" applyProtection="0"/>
    <xf numFmtId="0" fontId="1" fillId="0" borderId="0"/>
  </cellStyleXfs>
  <cellXfs count="1545">
    <xf numFmtId="0" fontId="0" fillId="0" borderId="0" xfId="0"/>
    <xf numFmtId="0" fontId="0" fillId="0" borderId="10" xfId="0" applyBorder="1"/>
    <xf numFmtId="0" fontId="0" fillId="18" borderId="0" xfId="0" applyFill="1"/>
    <xf numFmtId="0" fontId="0" fillId="18" borderId="11" xfId="0" applyFill="1" applyBorder="1"/>
    <xf numFmtId="0" fontId="0" fillId="18" borderId="0" xfId="0" applyFill="1" applyAlignment="1">
      <alignment horizontal="centerContinuous"/>
    </xf>
    <xf numFmtId="0" fontId="0" fillId="18" borderId="0" xfId="0" applyFill="1" applyAlignment="1">
      <alignment horizontal="center"/>
    </xf>
    <xf numFmtId="0" fontId="22" fillId="18" borderId="0" xfId="0" applyFont="1" applyFill="1"/>
    <xf numFmtId="15" fontId="23" fillId="18" borderId="0" xfId="0" applyNumberFormat="1" applyFont="1" applyFill="1"/>
    <xf numFmtId="0" fontId="12" fillId="18" borderId="0" xfId="0" applyFont="1" applyFill="1"/>
    <xf numFmtId="0" fontId="0" fillId="18" borderId="0" xfId="0" applyFill="1" applyAlignment="1">
      <alignment horizontal="right"/>
    </xf>
    <xf numFmtId="0" fontId="6" fillId="18" borderId="0" xfId="0" applyFont="1" applyFill="1"/>
    <xf numFmtId="0" fontId="0" fillId="18" borderId="0" xfId="0" applyFill="1" applyAlignment="1">
      <alignment wrapText="1"/>
    </xf>
    <xf numFmtId="167" fontId="6" fillId="18" borderId="12" xfId="0" applyNumberFormat="1" applyFont="1" applyFill="1" applyBorder="1" applyAlignment="1" applyProtection="1">
      <alignment horizontal="center"/>
      <protection locked="0"/>
    </xf>
    <xf numFmtId="2" fontId="6" fillId="18" borderId="13" xfId="0" applyNumberFormat="1" applyFont="1" applyFill="1" applyBorder="1" applyAlignment="1" applyProtection="1">
      <alignment horizontal="center"/>
      <protection locked="0"/>
    </xf>
    <xf numFmtId="2" fontId="6" fillId="18" borderId="14" xfId="0" applyNumberFormat="1" applyFont="1" applyFill="1" applyBorder="1" applyAlignment="1" applyProtection="1">
      <alignment horizontal="center"/>
      <protection locked="0"/>
    </xf>
    <xf numFmtId="0" fontId="6" fillId="18" borderId="15" xfId="0" applyFont="1" applyFill="1" applyBorder="1" applyAlignment="1" applyProtection="1">
      <alignment horizontal="center"/>
      <protection locked="0"/>
    </xf>
    <xf numFmtId="0" fontId="10" fillId="18" borderId="0" xfId="0" applyFont="1" applyFill="1"/>
    <xf numFmtId="0" fontId="6" fillId="18" borderId="13" xfId="0" applyFont="1" applyFill="1" applyBorder="1" applyAlignment="1" applyProtection="1">
      <alignment horizontal="center"/>
      <protection locked="0"/>
    </xf>
    <xf numFmtId="15" fontId="22" fillId="18" borderId="0" xfId="0" applyNumberFormat="1" applyFont="1" applyFill="1"/>
    <xf numFmtId="0" fontId="22" fillId="18" borderId="0" xfId="0" applyFont="1" applyFill="1" applyAlignment="1">
      <alignment horizontal="right"/>
    </xf>
    <xf numFmtId="0" fontId="10" fillId="18" borderId="0" xfId="0" applyFont="1" applyFill="1" applyAlignment="1" applyProtection="1">
      <alignment horizontal="left"/>
      <protection locked="0"/>
    </xf>
    <xf numFmtId="0" fontId="0" fillId="18" borderId="0" xfId="0" applyFill="1" applyProtection="1">
      <protection locked="0"/>
    </xf>
    <xf numFmtId="0" fontId="0" fillId="18" borderId="16" xfId="0" applyFill="1" applyBorder="1"/>
    <xf numFmtId="0" fontId="0" fillId="18" borderId="17" xfId="0" applyFill="1" applyBorder="1"/>
    <xf numFmtId="0" fontId="17" fillId="18" borderId="0" xfId="0" applyFont="1" applyFill="1"/>
    <xf numFmtId="0" fontId="6" fillId="18" borderId="18" xfId="0" applyFont="1" applyFill="1" applyBorder="1" applyAlignment="1" applyProtection="1">
      <alignment horizontal="center"/>
      <protection locked="0"/>
    </xf>
    <xf numFmtId="0" fontId="6" fillId="18" borderId="19" xfId="0" applyFont="1" applyFill="1" applyBorder="1" applyAlignment="1" applyProtection="1">
      <alignment horizontal="center"/>
      <protection locked="0"/>
    </xf>
    <xf numFmtId="0" fontId="6" fillId="18" borderId="20" xfId="0" applyFont="1" applyFill="1" applyBorder="1" applyAlignment="1" applyProtection="1">
      <alignment horizontal="center"/>
      <protection locked="0"/>
    </xf>
    <xf numFmtId="0" fontId="6" fillId="18" borderId="21" xfId="0" applyFont="1" applyFill="1" applyBorder="1" applyAlignment="1" applyProtection="1">
      <alignment horizontal="center"/>
      <protection locked="0"/>
    </xf>
    <xf numFmtId="0" fontId="6" fillId="18" borderId="22" xfId="0" applyFont="1" applyFill="1" applyBorder="1" applyAlignment="1" applyProtection="1">
      <alignment horizontal="center"/>
      <protection locked="0"/>
    </xf>
    <xf numFmtId="0" fontId="6" fillId="18" borderId="23" xfId="0" applyFont="1" applyFill="1" applyBorder="1" applyAlignment="1" applyProtection="1">
      <alignment horizontal="center"/>
      <protection locked="0"/>
    </xf>
    <xf numFmtId="0" fontId="6" fillId="18" borderId="0" xfId="0" applyFont="1" applyFill="1" applyAlignment="1">
      <alignment horizontal="center"/>
    </xf>
    <xf numFmtId="0" fontId="0" fillId="18" borderId="0" xfId="0" applyFill="1" applyAlignment="1">
      <alignment horizontal="left"/>
    </xf>
    <xf numFmtId="0" fontId="6" fillId="18" borderId="24" xfId="0" quotePrefix="1" applyFont="1" applyFill="1" applyBorder="1" applyAlignment="1">
      <alignment horizontal="left"/>
    </xf>
    <xf numFmtId="0" fontId="0" fillId="18" borderId="11" xfId="0" applyFill="1" applyBorder="1" applyProtection="1">
      <protection locked="0"/>
    </xf>
    <xf numFmtId="0" fontId="0" fillId="18" borderId="25" xfId="0" applyFill="1" applyBorder="1" applyAlignment="1" applyProtection="1">
      <alignment wrapText="1"/>
      <protection locked="0"/>
    </xf>
    <xf numFmtId="0" fontId="0" fillId="18" borderId="25" xfId="0" applyFill="1" applyBorder="1" applyProtection="1">
      <protection locked="0"/>
    </xf>
    <xf numFmtId="0" fontId="19" fillId="18" borderId="11" xfId="0" applyFont="1" applyFill="1" applyBorder="1" applyAlignment="1" applyProtection="1">
      <alignment horizontal="left" vertical="center" wrapText="1"/>
      <protection locked="0"/>
    </xf>
    <xf numFmtId="0" fontId="0" fillId="18" borderId="25" xfId="0" applyFill="1" applyBorder="1" applyAlignment="1" applyProtection="1">
      <alignment horizontal="left" vertical="center" wrapText="1"/>
      <protection locked="0"/>
    </xf>
    <xf numFmtId="0" fontId="0" fillId="18" borderId="11" xfId="0" quotePrefix="1" applyFill="1" applyBorder="1" applyAlignment="1" applyProtection="1">
      <alignment horizontal="left" wrapText="1"/>
      <protection locked="0"/>
    </xf>
    <xf numFmtId="0" fontId="6" fillId="18" borderId="0" xfId="0" applyFont="1" applyFill="1" applyAlignment="1">
      <alignment horizontal="left" vertical="top"/>
    </xf>
    <xf numFmtId="0" fontId="6" fillId="18" borderId="22" xfId="0" quotePrefix="1" applyFont="1" applyFill="1" applyBorder="1" applyAlignment="1">
      <alignment horizontal="left"/>
    </xf>
    <xf numFmtId="0" fontId="6" fillId="18" borderId="0" xfId="0" quotePrefix="1" applyFont="1" applyFill="1" applyAlignment="1">
      <alignment horizontal="left"/>
    </xf>
    <xf numFmtId="0" fontId="6" fillId="18" borderId="26" xfId="0" quotePrefix="1" applyFont="1" applyFill="1" applyBorder="1" applyAlignment="1">
      <alignment horizontal="left"/>
    </xf>
    <xf numFmtId="0" fontId="0" fillId="18" borderId="27" xfId="0" applyFill="1" applyBorder="1"/>
    <xf numFmtId="0" fontId="0" fillId="18" borderId="21" xfId="0" applyFill="1" applyBorder="1" applyAlignment="1">
      <alignment horizontal="centerContinuous"/>
    </xf>
    <xf numFmtId="0" fontId="6" fillId="18" borderId="28" xfId="0" quotePrefix="1" applyFont="1" applyFill="1" applyBorder="1" applyAlignment="1">
      <alignment horizontal="left"/>
    </xf>
    <xf numFmtId="2" fontId="6" fillId="18" borderId="15" xfId="0" applyNumberFormat="1" applyFont="1" applyFill="1" applyBorder="1" applyAlignment="1" applyProtection="1">
      <alignment horizontal="center"/>
      <protection locked="0"/>
    </xf>
    <xf numFmtId="2" fontId="6" fillId="18" borderId="12" xfId="0" applyNumberFormat="1" applyFont="1" applyFill="1" applyBorder="1" applyAlignment="1" applyProtection="1">
      <alignment horizontal="center"/>
      <protection locked="0"/>
    </xf>
    <xf numFmtId="0" fontId="14" fillId="18" borderId="0" xfId="0" applyFont="1" applyFill="1" applyAlignment="1">
      <alignment horizontal="center"/>
    </xf>
    <xf numFmtId="0" fontId="14" fillId="18" borderId="0" xfId="0" applyFont="1" applyFill="1" applyAlignment="1">
      <alignment horizontal="left"/>
    </xf>
    <xf numFmtId="0" fontId="17" fillId="0" borderId="15" xfId="0" applyFont="1" applyBorder="1" applyAlignment="1">
      <alignment horizontal="right"/>
    </xf>
    <xf numFmtId="0" fontId="17" fillId="0" borderId="13" xfId="0" applyFont="1" applyBorder="1" applyAlignment="1">
      <alignment horizontal="right"/>
    </xf>
    <xf numFmtId="0" fontId="0" fillId="0" borderId="13"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37" fillId="0" borderId="30" xfId="0" applyFont="1" applyBorder="1" applyAlignment="1">
      <alignment horizontal="center"/>
    </xf>
    <xf numFmtId="0" fontId="0" fillId="0" borderId="10" xfId="0" applyBorder="1" applyProtection="1">
      <protection locked="0"/>
    </xf>
    <xf numFmtId="0" fontId="0" fillId="0" borderId="10" xfId="0" applyBorder="1" applyAlignment="1">
      <alignment horizontal="right"/>
    </xf>
    <xf numFmtId="0" fontId="6" fillId="0" borderId="10" xfId="0" applyFont="1" applyBorder="1"/>
    <xf numFmtId="0" fontId="39" fillId="0" borderId="10" xfId="0" applyFont="1" applyBorder="1" applyProtection="1">
      <protection locked="0"/>
    </xf>
    <xf numFmtId="0" fontId="6" fillId="0" borderId="10" xfId="0" applyFont="1" applyBorder="1" applyProtection="1">
      <protection locked="0"/>
    </xf>
    <xf numFmtId="0" fontId="20" fillId="0" borderId="10" xfId="34" applyBorder="1" applyAlignment="1">
      <protection locked="0"/>
    </xf>
    <xf numFmtId="0" fontId="40" fillId="0" borderId="10" xfId="0" applyFont="1" applyBorder="1"/>
    <xf numFmtId="0" fontId="6" fillId="0" borderId="22" xfId="0" applyFont="1" applyBorder="1" applyAlignment="1">
      <alignment horizontal="center" vertical="top"/>
    </xf>
    <xf numFmtId="0" fontId="6" fillId="0" borderId="31" xfId="0" applyFont="1" applyBorder="1" applyAlignment="1">
      <alignment horizontal="center" vertical="top"/>
    </xf>
    <xf numFmtId="0" fontId="6" fillId="0" borderId="22" xfId="0" applyFont="1" applyBorder="1" applyAlignment="1">
      <alignment horizontal="center" vertical="center" wrapText="1"/>
    </xf>
    <xf numFmtId="0" fontId="6" fillId="18" borderId="0" xfId="0" quotePrefix="1" applyFont="1" applyFill="1" applyAlignment="1">
      <alignment horizontal="center"/>
    </xf>
    <xf numFmtId="0" fontId="26" fillId="18" borderId="14" xfId="0" applyFont="1" applyFill="1" applyBorder="1" applyAlignment="1" applyProtection="1">
      <alignment horizontal="center"/>
      <protection locked="0"/>
    </xf>
    <xf numFmtId="0" fontId="6" fillId="18" borderId="32" xfId="0" applyFont="1" applyFill="1" applyBorder="1" applyAlignment="1" applyProtection="1">
      <alignment horizontal="center"/>
      <protection locked="0"/>
    </xf>
    <xf numFmtId="15" fontId="22" fillId="18" borderId="0" xfId="0" applyNumberFormat="1" applyFont="1" applyFill="1" applyAlignment="1">
      <alignment horizontal="center"/>
    </xf>
    <xf numFmtId="0" fontId="0" fillId="18" borderId="33" xfId="0" applyFill="1" applyBorder="1"/>
    <xf numFmtId="0" fontId="0" fillId="18" borderId="34" xfId="0" applyFill="1" applyBorder="1"/>
    <xf numFmtId="0" fontId="0" fillId="18" borderId="35" xfId="0" applyFill="1" applyBorder="1"/>
    <xf numFmtId="14" fontId="2" fillId="18" borderId="10" xfId="0" applyNumberFormat="1" applyFont="1" applyFill="1" applyBorder="1" applyAlignment="1" applyProtection="1">
      <alignment horizontal="center"/>
      <protection locked="0"/>
    </xf>
    <xf numFmtId="0" fontId="0" fillId="18" borderId="29" xfId="0" applyFill="1" applyBorder="1"/>
    <xf numFmtId="0" fontId="0" fillId="18" borderId="10" xfId="0" applyFill="1" applyBorder="1"/>
    <xf numFmtId="0" fontId="0" fillId="18" borderId="12" xfId="0" applyFill="1" applyBorder="1"/>
    <xf numFmtId="0" fontId="0" fillId="18" borderId="36" xfId="0" applyFill="1" applyBorder="1"/>
    <xf numFmtId="0" fontId="0" fillId="18" borderId="37" xfId="0" applyFill="1" applyBorder="1"/>
    <xf numFmtId="0" fontId="0" fillId="18" borderId="38" xfId="0" applyFill="1" applyBorder="1"/>
    <xf numFmtId="0" fontId="10" fillId="18" borderId="0" xfId="0" applyFont="1" applyFill="1" applyAlignment="1">
      <alignment horizontal="center"/>
    </xf>
    <xf numFmtId="0" fontId="0" fillId="18" borderId="36" xfId="0" applyFill="1" applyBorder="1" applyProtection="1">
      <protection locked="0"/>
    </xf>
    <xf numFmtId="0" fontId="0" fillId="18" borderId="37" xfId="0" applyFill="1" applyBorder="1" applyProtection="1">
      <protection locked="0"/>
    </xf>
    <xf numFmtId="0" fontId="0" fillId="18" borderId="38" xfId="0" applyFill="1" applyBorder="1" applyProtection="1">
      <protection locked="0"/>
    </xf>
    <xf numFmtId="0" fontId="0" fillId="18" borderId="34" xfId="0" applyFill="1" applyBorder="1" applyProtection="1">
      <protection locked="0"/>
    </xf>
    <xf numFmtId="0" fontId="0" fillId="18" borderId="35" xfId="0" applyFill="1" applyBorder="1" applyProtection="1">
      <protection locked="0"/>
    </xf>
    <xf numFmtId="0" fontId="40" fillId="18" borderId="34" xfId="0" applyFont="1" applyFill="1" applyBorder="1" applyProtection="1">
      <protection locked="0"/>
    </xf>
    <xf numFmtId="0" fontId="40" fillId="18" borderId="0" xfId="0" applyFont="1" applyFill="1" applyProtection="1">
      <protection locked="0"/>
    </xf>
    <xf numFmtId="0" fontId="40" fillId="18" borderId="35" xfId="0" applyFont="1" applyFill="1" applyBorder="1" applyProtection="1">
      <protection locked="0"/>
    </xf>
    <xf numFmtId="0" fontId="61" fillId="18" borderId="0" xfId="0" applyFont="1" applyFill="1"/>
    <xf numFmtId="0" fontId="0" fillId="18" borderId="10" xfId="0" applyFill="1" applyBorder="1" applyAlignment="1">
      <alignment horizontal="center"/>
    </xf>
    <xf numFmtId="0" fontId="6" fillId="18" borderId="39" xfId="0" applyFont="1" applyFill="1" applyBorder="1" applyAlignment="1">
      <alignment horizontal="center"/>
    </xf>
    <xf numFmtId="0" fontId="6" fillId="18" borderId="40" xfId="0" applyFont="1" applyFill="1" applyBorder="1" applyAlignment="1">
      <alignment horizontal="center"/>
    </xf>
    <xf numFmtId="0" fontId="6" fillId="18" borderId="15" xfId="0" applyFont="1" applyFill="1" applyBorder="1" applyAlignment="1">
      <alignment horizontal="center"/>
    </xf>
    <xf numFmtId="0" fontId="6" fillId="18" borderId="34" xfId="0" applyFont="1" applyFill="1" applyBorder="1" applyAlignment="1" applyProtection="1">
      <alignment vertical="top" wrapText="1"/>
      <protection locked="0"/>
    </xf>
    <xf numFmtId="0" fontId="6" fillId="18" borderId="34" xfId="0" applyFont="1" applyFill="1" applyBorder="1" applyAlignment="1" applyProtection="1">
      <alignment horizontal="center" vertical="top" wrapText="1"/>
      <protection locked="0"/>
    </xf>
    <xf numFmtId="0" fontId="6" fillId="18" borderId="40" xfId="0" applyFont="1" applyFill="1" applyBorder="1" applyAlignment="1" applyProtection="1">
      <alignment horizontal="center" vertical="top" wrapText="1"/>
      <protection locked="0"/>
    </xf>
    <xf numFmtId="0" fontId="6" fillId="18" borderId="29" xfId="0" applyFont="1" applyFill="1" applyBorder="1" applyAlignment="1" applyProtection="1">
      <alignment vertical="top" wrapText="1"/>
      <protection locked="0"/>
    </xf>
    <xf numFmtId="0" fontId="6" fillId="18" borderId="29" xfId="0" applyFont="1" applyFill="1" applyBorder="1" applyAlignment="1" applyProtection="1">
      <alignment horizontal="center" vertical="top" wrapText="1"/>
      <protection locked="0"/>
    </xf>
    <xf numFmtId="0" fontId="6" fillId="18" borderId="40" xfId="0" applyFont="1" applyFill="1" applyBorder="1" applyAlignment="1">
      <alignment vertical="top" wrapText="1"/>
    </xf>
    <xf numFmtId="0" fontId="6" fillId="18" borderId="40" xfId="0" applyFont="1" applyFill="1" applyBorder="1" applyAlignment="1">
      <alignment horizontal="center" vertical="top" wrapText="1"/>
    </xf>
    <xf numFmtId="0" fontId="6" fillId="18" borderId="40" xfId="0" applyFont="1" applyFill="1" applyBorder="1" applyAlignment="1" applyProtection="1">
      <alignment vertical="top" wrapText="1"/>
      <protection locked="0"/>
    </xf>
    <xf numFmtId="0" fontId="6" fillId="18" borderId="15" xfId="0" applyFont="1" applyFill="1" applyBorder="1" applyAlignment="1">
      <alignment vertical="top" wrapText="1"/>
    </xf>
    <xf numFmtId="0" fontId="6" fillId="18" borderId="29" xfId="0" applyFont="1" applyFill="1" applyBorder="1" applyAlignment="1">
      <alignment vertical="top" wrapText="1"/>
    </xf>
    <xf numFmtId="0" fontId="6" fillId="18" borderId="29" xfId="0" applyFont="1" applyFill="1" applyBorder="1" applyAlignment="1">
      <alignment horizontal="center" vertical="top" wrapText="1"/>
    </xf>
    <xf numFmtId="0" fontId="6" fillId="18" borderId="29" xfId="0" applyFont="1" applyFill="1" applyBorder="1" applyAlignment="1">
      <alignment horizontal="center"/>
    </xf>
    <xf numFmtId="0" fontId="6" fillId="18" borderId="34" xfId="0" applyFont="1" applyFill="1" applyBorder="1" applyAlignment="1">
      <alignment vertical="top" wrapText="1"/>
    </xf>
    <xf numFmtId="0" fontId="6" fillId="18" borderId="34" xfId="0" applyFont="1" applyFill="1" applyBorder="1" applyAlignment="1">
      <alignment horizontal="center" vertical="top" wrapText="1"/>
    </xf>
    <xf numFmtId="0" fontId="6" fillId="18" borderId="34" xfId="0" applyFont="1" applyFill="1" applyBorder="1" applyAlignment="1">
      <alignment horizontal="center"/>
    </xf>
    <xf numFmtId="0" fontId="6" fillId="18" borderId="0" xfId="0" applyFont="1" applyFill="1" applyAlignment="1" applyProtection="1">
      <alignment vertical="top" wrapText="1"/>
      <protection locked="0"/>
    </xf>
    <xf numFmtId="0" fontId="0" fillId="18" borderId="40" xfId="0" applyFill="1" applyBorder="1" applyAlignment="1">
      <alignment vertical="top" wrapText="1"/>
    </xf>
    <xf numFmtId="0" fontId="0" fillId="18" borderId="40" xfId="0" applyFill="1" applyBorder="1" applyAlignment="1">
      <alignment horizontal="center" vertical="top" wrapText="1"/>
    </xf>
    <xf numFmtId="0" fontId="6" fillId="18" borderId="0" xfId="0" applyFont="1" applyFill="1" applyAlignment="1">
      <alignment vertical="top" wrapText="1"/>
    </xf>
    <xf numFmtId="0" fontId="0" fillId="18" borderId="34" xfId="0" applyFill="1" applyBorder="1" applyAlignment="1">
      <alignment vertical="top" wrapText="1"/>
    </xf>
    <xf numFmtId="0" fontId="0" fillId="18" borderId="34" xfId="0" applyFill="1" applyBorder="1" applyAlignment="1">
      <alignment horizontal="center"/>
    </xf>
    <xf numFmtId="0" fontId="6" fillId="18" borderId="10" xfId="0" applyFont="1" applyFill="1" applyBorder="1" applyAlignment="1">
      <alignment horizontal="center" vertical="top" wrapText="1"/>
    </xf>
    <xf numFmtId="0" fontId="6" fillId="18" borderId="0" xfId="0" applyFont="1" applyFill="1" applyAlignment="1">
      <alignment horizontal="center" vertical="top" wrapText="1"/>
    </xf>
    <xf numFmtId="0" fontId="0" fillId="18" borderId="0" xfId="0" applyFill="1" applyAlignment="1">
      <alignment vertical="top" wrapText="1"/>
    </xf>
    <xf numFmtId="167" fontId="0" fillId="18" borderId="0" xfId="0" applyNumberFormat="1" applyFill="1" applyAlignment="1">
      <alignment vertical="top" wrapText="1"/>
    </xf>
    <xf numFmtId="0" fontId="0" fillId="18" borderId="0" xfId="0" applyFill="1" applyAlignment="1">
      <alignment horizontal="center" vertical="top" wrapText="1"/>
    </xf>
    <xf numFmtId="0" fontId="6" fillId="18" borderId="36" xfId="0" applyFont="1" applyFill="1" applyBorder="1"/>
    <xf numFmtId="0" fontId="6" fillId="18" borderId="37" xfId="0" applyFont="1" applyFill="1" applyBorder="1"/>
    <xf numFmtId="0" fontId="6" fillId="18" borderId="38" xfId="0" applyFont="1" applyFill="1" applyBorder="1"/>
    <xf numFmtId="0" fontId="12" fillId="18" borderId="10" xfId="0" applyFont="1" applyFill="1" applyBorder="1"/>
    <xf numFmtId="0" fontId="12" fillId="18" borderId="12" xfId="0" applyFont="1" applyFill="1" applyBorder="1"/>
    <xf numFmtId="0" fontId="12" fillId="18" borderId="10" xfId="0" applyFont="1" applyFill="1" applyBorder="1" applyAlignment="1">
      <alignment horizontal="left"/>
    </xf>
    <xf numFmtId="0" fontId="12" fillId="18" borderId="12" xfId="0" applyFont="1" applyFill="1" applyBorder="1" applyAlignment="1">
      <alignment horizontal="center"/>
    </xf>
    <xf numFmtId="0" fontId="12" fillId="18" borderId="12" xfId="0" applyFont="1" applyFill="1" applyBorder="1" applyAlignment="1">
      <alignment horizontal="right"/>
    </xf>
    <xf numFmtId="0" fontId="14" fillId="18" borderId="29" xfId="0" applyFont="1" applyFill="1" applyBorder="1" applyProtection="1">
      <protection locked="0"/>
    </xf>
    <xf numFmtId="0" fontId="14" fillId="18" borderId="29" xfId="0" applyFont="1" applyFill="1" applyBorder="1" applyAlignment="1" applyProtection="1">
      <alignment horizontal="centerContinuous"/>
      <protection locked="0"/>
    </xf>
    <xf numFmtId="0" fontId="12" fillId="18" borderId="10" xfId="0" applyFont="1" applyFill="1" applyBorder="1" applyAlignment="1">
      <alignment horizontal="centerContinuous"/>
    </xf>
    <xf numFmtId="0" fontId="6" fillId="18" borderId="30" xfId="0" applyFont="1" applyFill="1" applyBorder="1" applyAlignment="1">
      <alignment horizontal="centerContinuous"/>
    </xf>
    <xf numFmtId="0" fontId="6" fillId="18" borderId="14" xfId="0" applyFont="1" applyFill="1" applyBorder="1" applyAlignment="1">
      <alignment horizontal="centerContinuous"/>
    </xf>
    <xf numFmtId="0" fontId="6" fillId="18" borderId="21" xfId="0" applyFont="1" applyFill="1" applyBorder="1"/>
    <xf numFmtId="0" fontId="0" fillId="18" borderId="10" xfId="0" applyFill="1" applyBorder="1" applyAlignment="1">
      <alignment horizontal="left"/>
    </xf>
    <xf numFmtId="0" fontId="0" fillId="18" borderId="0" xfId="0" applyFill="1" applyAlignment="1">
      <alignment vertical="center"/>
    </xf>
    <xf numFmtId="0" fontId="6" fillId="18" borderId="35" xfId="0" applyFont="1" applyFill="1" applyBorder="1" applyAlignment="1" applyProtection="1">
      <alignment vertical="top" wrapText="1"/>
      <protection locked="0"/>
    </xf>
    <xf numFmtId="0" fontId="6" fillId="18" borderId="10" xfId="0" applyFont="1" applyFill="1" applyBorder="1" applyAlignment="1">
      <alignment vertical="top" wrapText="1"/>
    </xf>
    <xf numFmtId="0" fontId="6" fillId="18" borderId="10" xfId="0" applyFont="1" applyFill="1" applyBorder="1" applyAlignment="1" applyProtection="1">
      <alignment vertical="top" wrapText="1"/>
      <protection locked="0"/>
    </xf>
    <xf numFmtId="0" fontId="79" fillId="18" borderId="39" xfId="0" applyFont="1" applyFill="1" applyBorder="1" applyAlignment="1">
      <alignment horizontal="center" vertical="top" wrapText="1"/>
    </xf>
    <xf numFmtId="0" fontId="79" fillId="18" borderId="40" xfId="0" applyFont="1" applyFill="1" applyBorder="1" applyAlignment="1">
      <alignment horizontal="center" vertical="top" wrapText="1"/>
    </xf>
    <xf numFmtId="0" fontId="79" fillId="18" borderId="15" xfId="0" applyFont="1" applyFill="1" applyBorder="1" applyAlignment="1">
      <alignment horizontal="center" vertical="top" wrapText="1"/>
    </xf>
    <xf numFmtId="0" fontId="6" fillId="18" borderId="34" xfId="0" applyFont="1" applyFill="1" applyBorder="1"/>
    <xf numFmtId="0" fontId="0" fillId="18" borderId="41" xfId="0" applyFill="1" applyBorder="1"/>
    <xf numFmtId="0" fontId="0" fillId="18" borderId="42" xfId="0" applyFill="1" applyBorder="1" applyProtection="1">
      <protection locked="0"/>
    </xf>
    <xf numFmtId="0" fontId="0" fillId="18" borderId="43" xfId="0" applyFill="1" applyBorder="1"/>
    <xf numFmtId="0" fontId="0" fillId="18" borderId="43" xfId="0" applyFill="1" applyBorder="1" applyProtection="1">
      <protection locked="0"/>
    </xf>
    <xf numFmtId="0" fontId="0" fillId="18" borderId="44" xfId="0" applyFill="1" applyBorder="1" applyProtection="1">
      <protection locked="0"/>
    </xf>
    <xf numFmtId="0" fontId="0" fillId="18" borderId="45" xfId="0" applyFill="1" applyBorder="1"/>
    <xf numFmtId="0" fontId="0" fillId="18" borderId="46" xfId="0" applyFill="1" applyBorder="1"/>
    <xf numFmtId="0" fontId="6" fillId="18" borderId="47" xfId="0" applyFont="1" applyFill="1" applyBorder="1"/>
    <xf numFmtId="0" fontId="0" fillId="18" borderId="32" xfId="0" applyFill="1" applyBorder="1" applyProtection="1">
      <protection locked="0"/>
    </xf>
    <xf numFmtId="0" fontId="29" fillId="19" borderId="25" xfId="0" applyFont="1" applyFill="1" applyBorder="1" applyAlignment="1">
      <alignment horizontal="center" vertical="center" wrapText="1"/>
    </xf>
    <xf numFmtId="0" fontId="29" fillId="19" borderId="25" xfId="0" applyFont="1" applyFill="1" applyBorder="1" applyAlignment="1">
      <alignment horizontal="center" vertical="top" wrapText="1"/>
    </xf>
    <xf numFmtId="0" fontId="29" fillId="19" borderId="42" xfId="0" applyFont="1" applyFill="1" applyBorder="1" applyAlignment="1">
      <alignment horizontal="center" vertical="top" wrapText="1"/>
    </xf>
    <xf numFmtId="0" fontId="29" fillId="19" borderId="43" xfId="0" applyFont="1" applyFill="1" applyBorder="1" applyAlignment="1">
      <alignment horizontal="center" vertical="top" wrapText="1"/>
    </xf>
    <xf numFmtId="0" fontId="29" fillId="19" borderId="44" xfId="0" applyFont="1" applyFill="1" applyBorder="1" applyAlignment="1">
      <alignment horizontal="center" vertical="top" wrapText="1"/>
    </xf>
    <xf numFmtId="0" fontId="17" fillId="18" borderId="12" xfId="0" applyFont="1" applyFill="1" applyBorder="1" applyAlignment="1">
      <alignment horizontal="center"/>
    </xf>
    <xf numFmtId="0" fontId="14" fillId="18" borderId="10" xfId="0" applyFont="1" applyFill="1" applyBorder="1"/>
    <xf numFmtId="0" fontId="14" fillId="18" borderId="12" xfId="0" applyFont="1" applyFill="1" applyBorder="1"/>
    <xf numFmtId="0" fontId="14" fillId="18" borderId="0" xfId="0" applyFont="1" applyFill="1"/>
    <xf numFmtId="0" fontId="6" fillId="18" borderId="36" xfId="0" applyFont="1" applyFill="1" applyBorder="1" applyProtection="1">
      <protection locked="0"/>
    </xf>
    <xf numFmtId="0" fontId="6" fillId="18" borderId="37" xfId="0" applyFont="1" applyFill="1" applyBorder="1" applyProtection="1">
      <protection locked="0"/>
    </xf>
    <xf numFmtId="0" fontId="6" fillId="18" borderId="38" xfId="0" applyFont="1" applyFill="1" applyBorder="1" applyProtection="1">
      <protection locked="0"/>
    </xf>
    <xf numFmtId="0" fontId="14" fillId="18" borderId="10" xfId="0" applyFont="1" applyFill="1" applyBorder="1" applyProtection="1">
      <protection locked="0"/>
    </xf>
    <xf numFmtId="0" fontId="14" fillId="18" borderId="12" xfId="0" applyFont="1" applyFill="1" applyBorder="1" applyProtection="1">
      <protection locked="0"/>
    </xf>
    <xf numFmtId="165" fontId="14" fillId="18" borderId="29" xfId="0" applyNumberFormat="1" applyFont="1" applyFill="1" applyBorder="1" applyAlignment="1" applyProtection="1">
      <alignment horizontal="centerContinuous"/>
      <protection locked="0"/>
    </xf>
    <xf numFmtId="165" fontId="14" fillId="18" borderId="12" xfId="0" applyNumberFormat="1" applyFont="1" applyFill="1" applyBorder="1" applyAlignment="1">
      <alignment horizontal="centerContinuous"/>
    </xf>
    <xf numFmtId="0" fontId="14" fillId="18" borderId="12" xfId="0" applyFont="1" applyFill="1" applyBorder="1" applyAlignment="1">
      <alignment horizontal="centerContinuous"/>
    </xf>
    <xf numFmtId="0" fontId="2" fillId="18" borderId="36" xfId="0" applyFont="1" applyFill="1" applyBorder="1" applyAlignment="1">
      <alignment horizontal="centerContinuous"/>
    </xf>
    <xf numFmtId="0" fontId="2" fillId="18" borderId="37" xfId="0" applyFont="1" applyFill="1" applyBorder="1" applyAlignment="1">
      <alignment horizontal="centerContinuous"/>
    </xf>
    <xf numFmtId="0" fontId="2" fillId="18" borderId="38" xfId="0" applyFont="1" applyFill="1" applyBorder="1" applyAlignment="1">
      <alignment horizontal="centerContinuous"/>
    </xf>
    <xf numFmtId="0" fontId="0" fillId="18" borderId="13" xfId="0" applyFill="1" applyBorder="1" applyAlignment="1">
      <alignment horizontal="center"/>
    </xf>
    <xf numFmtId="166" fontId="14" fillId="18" borderId="13" xfId="0" applyNumberFormat="1" applyFont="1" applyFill="1" applyBorder="1" applyAlignment="1" applyProtection="1">
      <alignment horizontal="center"/>
      <protection locked="0"/>
    </xf>
    <xf numFmtId="0" fontId="14" fillId="18" borderId="13" xfId="0" applyFont="1" applyFill="1" applyBorder="1" applyAlignment="1" applyProtection="1">
      <alignment horizontal="center"/>
      <protection locked="0"/>
    </xf>
    <xf numFmtId="165" fontId="0" fillId="18" borderId="13" xfId="0" quotePrefix="1" applyNumberFormat="1" applyFill="1" applyBorder="1" applyAlignment="1" applyProtection="1">
      <alignment horizontal="center"/>
      <protection locked="0"/>
    </xf>
    <xf numFmtId="0" fontId="0" fillId="18" borderId="0" xfId="0" quotePrefix="1" applyFill="1"/>
    <xf numFmtId="0" fontId="13" fillId="18" borderId="30" xfId="0" applyFont="1" applyFill="1" applyBorder="1" applyAlignment="1">
      <alignment horizontal="centerContinuous"/>
    </xf>
    <xf numFmtId="0" fontId="6" fillId="18" borderId="46" xfId="0" applyFont="1" applyFill="1" applyBorder="1" applyAlignment="1">
      <alignment horizontal="centerContinuous"/>
    </xf>
    <xf numFmtId="0" fontId="13" fillId="18" borderId="46" xfId="0" applyFont="1" applyFill="1" applyBorder="1" applyAlignment="1">
      <alignment horizontal="centerContinuous"/>
    </xf>
    <xf numFmtId="165" fontId="0" fillId="18" borderId="46" xfId="0" applyNumberFormat="1" applyFill="1" applyBorder="1" applyAlignment="1">
      <alignment horizontal="centerContinuous"/>
    </xf>
    <xf numFmtId="0" fontId="0" fillId="18" borderId="46" xfId="0" applyFill="1" applyBorder="1" applyAlignment="1">
      <alignment horizontal="centerContinuous"/>
    </xf>
    <xf numFmtId="0" fontId="0" fillId="18" borderId="14" xfId="0" applyFill="1" applyBorder="1" applyAlignment="1">
      <alignment horizontal="centerContinuous"/>
    </xf>
    <xf numFmtId="0" fontId="2" fillId="18" borderId="36" xfId="0" applyFont="1" applyFill="1" applyBorder="1"/>
    <xf numFmtId="0" fontId="0" fillId="18" borderId="34" xfId="0" applyFill="1" applyBorder="1" applyAlignment="1">
      <alignment horizontal="right"/>
    </xf>
    <xf numFmtId="165" fontId="0" fillId="18" borderId="10" xfId="0" applyNumberFormat="1" applyFill="1" applyBorder="1" applyAlignment="1">
      <alignment horizontal="left"/>
    </xf>
    <xf numFmtId="165" fontId="0" fillId="18" borderId="0" xfId="0" applyNumberFormat="1" applyFill="1" applyAlignment="1">
      <alignment horizontal="left"/>
    </xf>
    <xf numFmtId="0" fontId="2" fillId="18" borderId="34" xfId="0" applyFont="1" applyFill="1" applyBorder="1"/>
    <xf numFmtId="0" fontId="13" fillId="18" borderId="0" xfId="0" applyFont="1" applyFill="1"/>
    <xf numFmtId="0" fontId="65" fillId="18" borderId="0" xfId="0" applyFont="1" applyFill="1"/>
    <xf numFmtId="0" fontId="14" fillId="18" borderId="34" xfId="0" applyFont="1" applyFill="1" applyBorder="1" applyProtection="1">
      <protection locked="0"/>
    </xf>
    <xf numFmtId="0" fontId="14" fillId="18" borderId="35" xfId="0" applyFont="1" applyFill="1" applyBorder="1"/>
    <xf numFmtId="0" fontId="14" fillId="18" borderId="10" xfId="0" applyFont="1" applyFill="1" applyBorder="1" applyAlignment="1">
      <alignment horizontal="center"/>
    </xf>
    <xf numFmtId="0" fontId="14" fillId="18" borderId="12" xfId="0" applyFont="1" applyFill="1" applyBorder="1" applyAlignment="1">
      <alignment horizontal="center"/>
    </xf>
    <xf numFmtId="0" fontId="14" fillId="18" borderId="0" xfId="0" applyFont="1" applyFill="1" applyProtection="1">
      <protection locked="0"/>
    </xf>
    <xf numFmtId="0" fontId="6" fillId="18" borderId="0" xfId="0" applyFont="1" applyFill="1" applyAlignment="1">
      <alignment horizontal="left"/>
    </xf>
    <xf numFmtId="0" fontId="17" fillId="18" borderId="13" xfId="0" applyFont="1" applyFill="1" applyBorder="1" applyAlignment="1">
      <alignment horizontal="center"/>
    </xf>
    <xf numFmtId="0" fontId="17" fillId="18" borderId="13" xfId="0" applyFont="1" applyFill="1" applyBorder="1" applyAlignment="1">
      <alignment horizontal="center" wrapText="1"/>
    </xf>
    <xf numFmtId="0" fontId="12" fillId="18" borderId="13" xfId="0" applyFont="1" applyFill="1" applyBorder="1" applyAlignment="1">
      <alignment horizontal="center"/>
    </xf>
    <xf numFmtId="0" fontId="12" fillId="18" borderId="0" xfId="0" applyFont="1" applyFill="1" applyAlignment="1">
      <alignment horizontal="center"/>
    </xf>
    <xf numFmtId="0" fontId="66" fillId="18" borderId="0" xfId="0" applyFont="1" applyFill="1"/>
    <xf numFmtId="0" fontId="17" fillId="18" borderId="0" xfId="0" applyFont="1" applyFill="1" applyAlignment="1">
      <alignment horizontal="center"/>
    </xf>
    <xf numFmtId="0" fontId="17" fillId="18" borderId="0" xfId="0" applyFont="1" applyFill="1" applyAlignment="1">
      <alignment horizontal="center" vertical="center"/>
    </xf>
    <xf numFmtId="0" fontId="17" fillId="18" borderId="38" xfId="0" applyFont="1" applyFill="1" applyBorder="1" applyAlignment="1">
      <alignment horizontal="center"/>
    </xf>
    <xf numFmtId="0" fontId="0" fillId="18" borderId="36" xfId="0" applyFill="1" applyBorder="1" applyAlignment="1">
      <alignment horizontal="left"/>
    </xf>
    <xf numFmtId="0" fontId="0" fillId="18" borderId="37" xfId="0" applyFill="1" applyBorder="1" applyAlignment="1">
      <alignment horizontal="left"/>
    </xf>
    <xf numFmtId="0" fontId="0" fillId="18" borderId="38" xfId="0" applyFill="1" applyBorder="1" applyAlignment="1">
      <alignment horizontal="center"/>
    </xf>
    <xf numFmtId="0" fontId="0" fillId="18" borderId="39" xfId="0" applyFill="1" applyBorder="1" applyAlignment="1">
      <alignment horizontal="center"/>
    </xf>
    <xf numFmtId="0" fontId="0" fillId="18" borderId="29" xfId="0" applyFill="1" applyBorder="1" applyAlignment="1">
      <alignment horizontal="left"/>
    </xf>
    <xf numFmtId="0" fontId="0" fillId="18" borderId="12" xfId="0" applyFill="1" applyBorder="1" applyAlignment="1">
      <alignment horizontal="center"/>
    </xf>
    <xf numFmtId="168" fontId="0" fillId="18" borderId="15" xfId="0" applyNumberFormat="1" applyFill="1" applyBorder="1" applyAlignment="1">
      <alignment horizontal="center"/>
    </xf>
    <xf numFmtId="169" fontId="0" fillId="18" borderId="0" xfId="0" applyNumberFormat="1" applyFill="1" applyAlignment="1">
      <alignment horizontal="center"/>
    </xf>
    <xf numFmtId="2" fontId="0" fillId="18" borderId="0" xfId="0" applyNumberFormat="1" applyFill="1" applyAlignment="1">
      <alignment horizontal="center"/>
    </xf>
    <xf numFmtId="0" fontId="0" fillId="18" borderId="14" xfId="0" applyFill="1" applyBorder="1" applyAlignment="1">
      <alignment horizontal="center"/>
    </xf>
    <xf numFmtId="0" fontId="0" fillId="18" borderId="37" xfId="0" applyFill="1" applyBorder="1" applyAlignment="1">
      <alignment horizontal="right"/>
    </xf>
    <xf numFmtId="0" fontId="42" fillId="18" borderId="0" xfId="0" applyFont="1" applyFill="1" applyAlignment="1">
      <alignment horizontal="centerContinuous"/>
    </xf>
    <xf numFmtId="0" fontId="6" fillId="18" borderId="37" xfId="0" applyFont="1" applyFill="1" applyBorder="1" applyAlignment="1">
      <alignment horizontal="centerContinuous"/>
    </xf>
    <xf numFmtId="0" fontId="6" fillId="18" borderId="38" xfId="0" applyFont="1" applyFill="1" applyBorder="1" applyAlignment="1">
      <alignment horizontal="centerContinuous"/>
    </xf>
    <xf numFmtId="0" fontId="16" fillId="18" borderId="29" xfId="0" applyFont="1" applyFill="1" applyBorder="1" applyAlignment="1">
      <alignment horizontal="centerContinuous"/>
    </xf>
    <xf numFmtId="0" fontId="16" fillId="18" borderId="12" xfId="0" applyFont="1" applyFill="1" applyBorder="1" applyAlignment="1">
      <alignment horizontal="centerContinuous"/>
    </xf>
    <xf numFmtId="0" fontId="0" fillId="18" borderId="12" xfId="0" applyFill="1" applyBorder="1" applyAlignment="1">
      <alignment horizontal="centerContinuous"/>
    </xf>
    <xf numFmtId="0" fontId="0" fillId="18" borderId="29" xfId="0" applyFill="1" applyBorder="1" applyAlignment="1">
      <alignment horizontal="centerContinuous"/>
    </xf>
    <xf numFmtId="0" fontId="15" fillId="18" borderId="0" xfId="0" quotePrefix="1" applyFont="1" applyFill="1" applyAlignment="1">
      <alignment horizontal="right"/>
    </xf>
    <xf numFmtId="0" fontId="2" fillId="18" borderId="16" xfId="0" applyFont="1" applyFill="1" applyBorder="1"/>
    <xf numFmtId="0" fontId="2" fillId="18" borderId="48" xfId="0" applyFont="1" applyFill="1" applyBorder="1" applyAlignment="1">
      <alignment horizontal="centerContinuous"/>
    </xf>
    <xf numFmtId="0" fontId="2" fillId="18" borderId="49" xfId="0" applyFont="1" applyFill="1" applyBorder="1" applyAlignment="1">
      <alignment horizontal="centerContinuous"/>
    </xf>
    <xf numFmtId="0" fontId="2" fillId="18" borderId="50" xfId="0" applyFont="1" applyFill="1" applyBorder="1" applyAlignment="1">
      <alignment horizontal="centerContinuous"/>
    </xf>
    <xf numFmtId="0" fontId="2" fillId="18" borderId="47" xfId="0" applyFont="1" applyFill="1" applyBorder="1" applyAlignment="1">
      <alignment horizontal="centerContinuous"/>
    </xf>
    <xf numFmtId="0" fontId="0" fillId="18" borderId="41" xfId="0" applyFill="1" applyBorder="1" applyAlignment="1">
      <alignment horizontal="centerContinuous"/>
    </xf>
    <xf numFmtId="0" fontId="6" fillId="18" borderId="26" xfId="0" applyFont="1" applyFill="1" applyBorder="1"/>
    <xf numFmtId="0" fontId="6" fillId="18" borderId="49" xfId="0" applyFont="1" applyFill="1" applyBorder="1"/>
    <xf numFmtId="0" fontId="13" fillId="18" borderId="49" xfId="0" applyFont="1" applyFill="1" applyBorder="1" applyAlignment="1">
      <alignment horizontal="center"/>
    </xf>
    <xf numFmtId="0" fontId="6" fillId="18" borderId="50" xfId="0" applyFont="1" applyFill="1" applyBorder="1"/>
    <xf numFmtId="0" fontId="63" fillId="18" borderId="48" xfId="0" applyFont="1" applyFill="1" applyBorder="1" applyAlignment="1">
      <alignment horizontal="centerContinuous"/>
    </xf>
    <xf numFmtId="0" fontId="63" fillId="18" borderId="49" xfId="0" applyFont="1" applyFill="1" applyBorder="1" applyAlignment="1">
      <alignment horizontal="centerContinuous"/>
    </xf>
    <xf numFmtId="0" fontId="0" fillId="18" borderId="49" xfId="0" applyFill="1" applyBorder="1" applyAlignment="1">
      <alignment horizontal="centerContinuous"/>
    </xf>
    <xf numFmtId="0" fontId="0" fillId="18" borderId="51" xfId="0" applyFill="1" applyBorder="1" applyAlignment="1">
      <alignment horizontal="centerContinuous"/>
    </xf>
    <xf numFmtId="0" fontId="2" fillId="18" borderId="42" xfId="0" applyFont="1" applyFill="1" applyBorder="1"/>
    <xf numFmtId="0" fontId="0" fillId="18" borderId="32" xfId="0" applyFill="1" applyBorder="1"/>
    <xf numFmtId="0" fontId="2" fillId="18" borderId="22" xfId="0" applyFont="1" applyFill="1" applyBorder="1" applyAlignment="1">
      <alignment horizontal="center"/>
    </xf>
    <xf numFmtId="0" fontId="0" fillId="18" borderId="44" xfId="0" applyFill="1" applyBorder="1"/>
    <xf numFmtId="0" fontId="2" fillId="18" borderId="52" xfId="0" applyFont="1" applyFill="1" applyBorder="1"/>
    <xf numFmtId="0" fontId="0" fillId="18" borderId="53" xfId="0" applyFill="1" applyBorder="1"/>
    <xf numFmtId="0" fontId="0" fillId="18" borderId="26" xfId="0" applyFill="1" applyBorder="1"/>
    <xf numFmtId="0" fontId="0" fillId="18" borderId="50" xfId="0" applyFill="1" applyBorder="1" applyAlignment="1">
      <alignment horizontal="center"/>
    </xf>
    <xf numFmtId="2" fontId="14" fillId="18" borderId="24" xfId="0" applyNumberFormat="1" applyFont="1" applyFill="1" applyBorder="1" applyAlignment="1" applyProtection="1">
      <alignment horizontal="center"/>
      <protection locked="0"/>
    </xf>
    <xf numFmtId="0" fontId="0" fillId="18" borderId="49" xfId="0" applyFill="1" applyBorder="1"/>
    <xf numFmtId="165" fontId="0" fillId="18" borderId="51" xfId="0" applyNumberFormat="1" applyFill="1" applyBorder="1" applyAlignment="1">
      <alignment horizontal="center"/>
    </xf>
    <xf numFmtId="0" fontId="0" fillId="18" borderId="11" xfId="0" applyFill="1" applyBorder="1" applyAlignment="1">
      <alignment horizontal="center"/>
    </xf>
    <xf numFmtId="0" fontId="67" fillId="18" borderId="0" xfId="0" applyFont="1" applyFill="1"/>
    <xf numFmtId="0" fontId="2" fillId="18" borderId="13" xfId="0" applyFont="1" applyFill="1" applyBorder="1" applyAlignment="1">
      <alignment horizontal="center"/>
    </xf>
    <xf numFmtId="0" fontId="2" fillId="18" borderId="14" xfId="0" applyFont="1" applyFill="1" applyBorder="1" applyAlignment="1">
      <alignment horizontal="center"/>
    </xf>
    <xf numFmtId="0" fontId="0" fillId="18" borderId="25" xfId="0" applyFill="1" applyBorder="1"/>
    <xf numFmtId="164" fontId="0" fillId="18" borderId="54" xfId="0" applyNumberFormat="1" applyFill="1" applyBorder="1" applyAlignment="1">
      <alignment horizontal="left"/>
    </xf>
    <xf numFmtId="2" fontId="14" fillId="18" borderId="13" xfId="0" applyNumberFormat="1" applyFont="1" applyFill="1" applyBorder="1" applyAlignment="1" applyProtection="1">
      <alignment horizontal="center"/>
      <protection locked="0"/>
    </xf>
    <xf numFmtId="165" fontId="0" fillId="18" borderId="55" xfId="0" applyNumberFormat="1" applyFill="1" applyBorder="1" applyAlignment="1">
      <alignment horizontal="center"/>
    </xf>
    <xf numFmtId="0" fontId="0" fillId="18" borderId="40" xfId="0" applyFill="1" applyBorder="1" applyAlignment="1">
      <alignment horizontal="center"/>
    </xf>
    <xf numFmtId="0" fontId="0" fillId="18" borderId="35" xfId="0" applyFill="1" applyBorder="1" applyAlignment="1">
      <alignment horizontal="center"/>
    </xf>
    <xf numFmtId="164" fontId="0" fillId="18" borderId="56" xfId="0" quotePrefix="1" applyNumberFormat="1" applyFill="1" applyBorder="1" applyAlignment="1">
      <alignment horizontal="left"/>
    </xf>
    <xf numFmtId="0" fontId="0" fillId="18" borderId="56" xfId="0" applyFill="1" applyBorder="1"/>
    <xf numFmtId="0" fontId="0" fillId="18" borderId="15" xfId="0" applyFill="1" applyBorder="1" applyAlignment="1">
      <alignment horizontal="center"/>
    </xf>
    <xf numFmtId="2" fontId="0" fillId="18" borderId="10" xfId="0" applyNumberFormat="1" applyFill="1" applyBorder="1" applyAlignment="1">
      <alignment horizontal="left"/>
    </xf>
    <xf numFmtId="0" fontId="0" fillId="18" borderId="55" xfId="0" applyFill="1" applyBorder="1"/>
    <xf numFmtId="2" fontId="0" fillId="18" borderId="13" xfId="0" applyNumberFormat="1" applyFill="1" applyBorder="1" applyAlignment="1">
      <alignment horizontal="center"/>
    </xf>
    <xf numFmtId="0" fontId="67" fillId="18" borderId="29" xfId="0" applyFont="1" applyFill="1" applyBorder="1" applyAlignment="1">
      <alignment horizontal="center"/>
    </xf>
    <xf numFmtId="164" fontId="0" fillId="18" borderId="42" xfId="0" quotePrefix="1" applyNumberFormat="1" applyFill="1" applyBorder="1" applyAlignment="1">
      <alignment horizontal="left"/>
    </xf>
    <xf numFmtId="0" fontId="0" fillId="18" borderId="32" xfId="0" applyFill="1" applyBorder="1" applyAlignment="1">
      <alignment horizontal="center"/>
    </xf>
    <xf numFmtId="2" fontId="0" fillId="18" borderId="22" xfId="0" applyNumberFormat="1" applyFill="1" applyBorder="1" applyAlignment="1">
      <alignment horizontal="center"/>
    </xf>
    <xf numFmtId="0" fontId="67" fillId="18" borderId="33" xfId="0" applyFont="1" applyFill="1" applyBorder="1" applyAlignment="1">
      <alignment horizontal="center"/>
    </xf>
    <xf numFmtId="2" fontId="69" fillId="18" borderId="24" xfId="0" applyNumberFormat="1" applyFont="1" applyFill="1" applyBorder="1" applyAlignment="1" applyProtection="1">
      <alignment horizontal="center"/>
      <protection locked="0"/>
    </xf>
    <xf numFmtId="2" fontId="69" fillId="18" borderId="13" xfId="0" applyNumberFormat="1" applyFont="1" applyFill="1" applyBorder="1" applyAlignment="1" applyProtection="1">
      <alignment horizontal="center"/>
      <protection locked="0"/>
    </xf>
    <xf numFmtId="165" fontId="0" fillId="18" borderId="0" xfId="0" quotePrefix="1" applyNumberFormat="1" applyFill="1" applyAlignment="1">
      <alignment horizontal="left"/>
    </xf>
    <xf numFmtId="2" fontId="0" fillId="18" borderId="0" xfId="0" applyNumberFormat="1" applyFill="1" applyAlignment="1">
      <alignment horizontal="left"/>
    </xf>
    <xf numFmtId="0" fontId="70" fillId="18" borderId="13" xfId="0" applyFont="1" applyFill="1" applyBorder="1" applyAlignment="1">
      <alignment horizontal="center"/>
    </xf>
    <xf numFmtId="166" fontId="0" fillId="18" borderId="13" xfId="0" applyNumberFormat="1" applyFill="1" applyBorder="1" applyAlignment="1">
      <alignment horizontal="center"/>
    </xf>
    <xf numFmtId="166" fontId="0" fillId="18" borderId="0" xfId="0" applyNumberFormat="1" applyFill="1"/>
    <xf numFmtId="166" fontId="0" fillId="18" borderId="35" xfId="0" applyNumberFormat="1" applyFill="1" applyBorder="1" applyAlignment="1">
      <alignment horizontal="center"/>
    </xf>
    <xf numFmtId="0" fontId="3" fillId="18" borderId="34" xfId="0" applyFont="1" applyFill="1" applyBorder="1" applyAlignment="1">
      <alignment horizontal="centerContinuous"/>
    </xf>
    <xf numFmtId="2" fontId="0" fillId="18" borderId="0" xfId="0" applyNumberFormat="1" applyFill="1" applyAlignment="1">
      <alignment horizontal="centerContinuous"/>
    </xf>
    <xf numFmtId="0" fontId="0" fillId="18" borderId="25" xfId="0" applyFill="1" applyBorder="1" applyAlignment="1">
      <alignment horizontal="centerContinuous"/>
    </xf>
    <xf numFmtId="164" fontId="0" fillId="18" borderId="16" xfId="0" applyNumberFormat="1" applyFill="1" applyBorder="1" applyAlignment="1">
      <alignment horizontal="left"/>
    </xf>
    <xf numFmtId="2" fontId="0" fillId="18" borderId="45" xfId="0" applyNumberFormat="1" applyFill="1" applyBorder="1"/>
    <xf numFmtId="0" fontId="67" fillId="18" borderId="47" xfId="0" applyFont="1" applyFill="1" applyBorder="1" applyAlignment="1">
      <alignment horizontal="center"/>
    </xf>
    <xf numFmtId="165" fontId="0" fillId="18" borderId="41" xfId="0" applyNumberFormat="1" applyFill="1" applyBorder="1" applyAlignment="1">
      <alignment horizontal="center"/>
    </xf>
    <xf numFmtId="164" fontId="0" fillId="18" borderId="42" xfId="0" applyNumberFormat="1" applyFill="1" applyBorder="1" applyAlignment="1">
      <alignment horizontal="left"/>
    </xf>
    <xf numFmtId="2" fontId="0" fillId="18" borderId="32" xfId="0" applyNumberFormat="1" applyFill="1" applyBorder="1" applyAlignment="1">
      <alignment horizontal="center"/>
    </xf>
    <xf numFmtId="0" fontId="0" fillId="18" borderId="33" xfId="0" applyFill="1" applyBorder="1" applyAlignment="1">
      <alignment horizontal="center"/>
    </xf>
    <xf numFmtId="165" fontId="0" fillId="18" borderId="44" xfId="0" applyNumberFormat="1" applyFill="1" applyBorder="1" applyAlignment="1">
      <alignment horizontal="center"/>
    </xf>
    <xf numFmtId="0" fontId="0" fillId="18" borderId="56" xfId="0" applyFill="1" applyBorder="1" applyAlignment="1">
      <alignment horizontal="center"/>
    </xf>
    <xf numFmtId="2" fontId="0" fillId="18" borderId="0" xfId="0" quotePrefix="1" applyNumberFormat="1" applyFill="1" applyAlignment="1">
      <alignment horizontal="left"/>
    </xf>
    <xf numFmtId="164" fontId="0" fillId="18" borderId="26" xfId="0" quotePrefix="1" applyNumberFormat="1" applyFill="1" applyBorder="1" applyAlignment="1">
      <alignment horizontal="left"/>
    </xf>
    <xf numFmtId="0" fontId="67" fillId="18" borderId="48" xfId="0" applyFont="1" applyFill="1" applyBorder="1" applyAlignment="1">
      <alignment horizontal="center"/>
    </xf>
    <xf numFmtId="164" fontId="0" fillId="18" borderId="54" xfId="0" quotePrefix="1" applyNumberFormat="1" applyFill="1" applyBorder="1" applyAlignment="1">
      <alignment horizontal="left"/>
    </xf>
    <xf numFmtId="0" fontId="72" fillId="18" borderId="46" xfId="0" applyFont="1" applyFill="1" applyBorder="1"/>
    <xf numFmtId="0" fontId="67" fillId="18" borderId="29" xfId="0" applyFont="1" applyFill="1" applyBorder="1" applyAlignment="1">
      <alignment horizontal="left"/>
    </xf>
    <xf numFmtId="165" fontId="0" fillId="18" borderId="57" xfId="0" applyNumberFormat="1" applyFill="1" applyBorder="1" applyAlignment="1">
      <alignment horizontal="center"/>
    </xf>
    <xf numFmtId="0" fontId="15" fillId="18" borderId="10" xfId="0" applyFont="1" applyFill="1" applyBorder="1"/>
    <xf numFmtId="0" fontId="15" fillId="18" borderId="46" xfId="0" applyFont="1" applyFill="1" applyBorder="1"/>
    <xf numFmtId="0" fontId="15" fillId="18" borderId="46" xfId="0" quotePrefix="1" applyFont="1" applyFill="1" applyBorder="1" applyAlignment="1">
      <alignment horizontal="center"/>
    </xf>
    <xf numFmtId="0" fontId="0" fillId="18" borderId="30" xfId="0" applyFill="1" applyBorder="1" applyAlignment="1">
      <alignment horizontal="left"/>
    </xf>
    <xf numFmtId="0" fontId="0" fillId="18" borderId="0" xfId="0" quotePrefix="1" applyFill="1" applyAlignment="1">
      <alignment horizontal="center"/>
    </xf>
    <xf numFmtId="166" fontId="0" fillId="18" borderId="12" xfId="0" applyNumberFormat="1" applyFill="1" applyBorder="1" applyAlignment="1">
      <alignment horizontal="center"/>
    </xf>
    <xf numFmtId="0" fontId="0" fillId="18" borderId="52" xfId="0" applyFill="1" applyBorder="1"/>
    <xf numFmtId="1" fontId="0" fillId="18" borderId="0" xfId="0" quotePrefix="1" applyNumberFormat="1" applyFill="1" applyAlignment="1">
      <alignment horizontal="left"/>
    </xf>
    <xf numFmtId="0" fontId="6" fillId="18" borderId="11" xfId="0" applyFont="1" applyFill="1" applyBorder="1"/>
    <xf numFmtId="0" fontId="0" fillId="18" borderId="10" xfId="0" quotePrefix="1" applyFill="1" applyBorder="1" applyAlignment="1">
      <alignment horizontal="center"/>
    </xf>
    <xf numFmtId="0" fontId="0" fillId="18" borderId="42" xfId="0" applyFill="1" applyBorder="1"/>
    <xf numFmtId="0" fontId="6" fillId="18" borderId="43" xfId="0" applyFont="1" applyFill="1" applyBorder="1"/>
    <xf numFmtId="2" fontId="0" fillId="18" borderId="0" xfId="0" applyNumberFormat="1" applyFill="1"/>
    <xf numFmtId="0" fontId="0" fillId="18" borderId="35" xfId="0" quotePrefix="1" applyFill="1" applyBorder="1"/>
    <xf numFmtId="2" fontId="0" fillId="18" borderId="0" xfId="0" quotePrefix="1" applyNumberFormat="1" applyFill="1"/>
    <xf numFmtId="0" fontId="74" fillId="18" borderId="0" xfId="0" applyFont="1" applyFill="1"/>
    <xf numFmtId="0" fontId="17" fillId="18" borderId="46" xfId="0" applyFont="1" applyFill="1" applyBorder="1"/>
    <xf numFmtId="0" fontId="17" fillId="18" borderId="46" xfId="0" applyFont="1" applyFill="1" applyBorder="1" applyAlignment="1">
      <alignment horizontal="center"/>
    </xf>
    <xf numFmtId="0" fontId="44" fillId="18" borderId="10" xfId="0" applyFont="1" applyFill="1" applyBorder="1"/>
    <xf numFmtId="0" fontId="2" fillId="18" borderId="30" xfId="0" applyFont="1" applyFill="1" applyBorder="1" applyAlignment="1">
      <alignment horizontal="centerContinuous"/>
    </xf>
    <xf numFmtId="0" fontId="2" fillId="18" borderId="46" xfId="0" applyFont="1" applyFill="1" applyBorder="1" applyAlignment="1">
      <alignment horizontal="centerContinuous"/>
    </xf>
    <xf numFmtId="0" fontId="2" fillId="18" borderId="14" xfId="0" applyFont="1" applyFill="1" applyBorder="1" applyAlignment="1">
      <alignment horizontal="centerContinuous"/>
    </xf>
    <xf numFmtId="0" fontId="0" fillId="18" borderId="38" xfId="0" applyFill="1" applyBorder="1" applyAlignment="1">
      <alignment horizontal="centerContinuous"/>
    </xf>
    <xf numFmtId="0" fontId="2" fillId="18" borderId="29" xfId="0" applyFont="1" applyFill="1" applyBorder="1"/>
    <xf numFmtId="2" fontId="14" fillId="18" borderId="58" xfId="0" applyNumberFormat="1" applyFont="1" applyFill="1" applyBorder="1" applyAlignment="1" applyProtection="1">
      <alignment horizontal="center"/>
      <protection locked="0"/>
    </xf>
    <xf numFmtId="2" fontId="14" fillId="18" borderId="15" xfId="0" applyNumberFormat="1" applyFont="1" applyFill="1" applyBorder="1" applyAlignment="1" applyProtection="1">
      <alignment horizontal="center"/>
      <protection locked="0"/>
    </xf>
    <xf numFmtId="165" fontId="0" fillId="18" borderId="59" xfId="0" applyNumberFormat="1" applyFill="1" applyBorder="1" applyAlignment="1">
      <alignment horizontal="center"/>
    </xf>
    <xf numFmtId="0" fontId="77" fillId="18" borderId="0" xfId="0" applyFont="1" applyFill="1"/>
    <xf numFmtId="0" fontId="0" fillId="18" borderId="13" xfId="0" applyFill="1" applyBorder="1"/>
    <xf numFmtId="165" fontId="0" fillId="18" borderId="13" xfId="0" quotePrefix="1" applyNumberFormat="1" applyFill="1" applyBorder="1" applyAlignment="1">
      <alignment horizontal="center"/>
    </xf>
    <xf numFmtId="165" fontId="0" fillId="18" borderId="13" xfId="0" applyNumberFormat="1" applyFill="1" applyBorder="1"/>
    <xf numFmtId="165" fontId="0" fillId="18" borderId="0" xfId="0" applyNumberFormat="1" applyFill="1"/>
    <xf numFmtId="2" fontId="12" fillId="18" borderId="0" xfId="0" applyNumberFormat="1" applyFont="1" applyFill="1" applyAlignment="1">
      <alignment horizontal="center"/>
    </xf>
    <xf numFmtId="0" fontId="6" fillId="18" borderId="35" xfId="0" applyFont="1" applyFill="1" applyBorder="1"/>
    <xf numFmtId="0" fontId="72" fillId="18" borderId="30" xfId="0" applyFont="1" applyFill="1" applyBorder="1" applyAlignment="1">
      <alignment horizontal="center"/>
    </xf>
    <xf numFmtId="2" fontId="6" fillId="18" borderId="46" xfId="0" applyNumberFormat="1" applyFont="1" applyFill="1" applyBorder="1"/>
    <xf numFmtId="2" fontId="6" fillId="18" borderId="46" xfId="0" applyNumberFormat="1" applyFont="1" applyFill="1" applyBorder="1" applyAlignment="1">
      <alignment horizontal="centerContinuous"/>
    </xf>
    <xf numFmtId="0" fontId="2" fillId="18" borderId="0" xfId="0" applyFont="1" applyFill="1"/>
    <xf numFmtId="0" fontId="6" fillId="18" borderId="10" xfId="0" applyFont="1" applyFill="1" applyBorder="1" applyAlignment="1">
      <alignment vertical="center"/>
    </xf>
    <xf numFmtId="0" fontId="0" fillId="18" borderId="12" xfId="0" applyFill="1" applyBorder="1" applyAlignment="1">
      <alignment vertical="center"/>
    </xf>
    <xf numFmtId="0" fontId="12" fillId="18" borderId="0" xfId="0" applyFont="1" applyFill="1" applyAlignment="1">
      <alignment vertical="center"/>
    </xf>
    <xf numFmtId="0" fontId="21" fillId="18" borderId="13" xfId="0" applyFont="1" applyFill="1" applyBorder="1" applyAlignment="1">
      <alignment horizontal="center" vertical="center"/>
    </xf>
    <xf numFmtId="0" fontId="12" fillId="18" borderId="39" xfId="0" applyFont="1" applyFill="1" applyBorder="1" applyAlignment="1">
      <alignment horizontal="center"/>
    </xf>
    <xf numFmtId="0" fontId="0" fillId="18" borderId="13" xfId="0" applyFill="1" applyBorder="1" applyAlignment="1">
      <alignment horizontal="center" vertical="center"/>
    </xf>
    <xf numFmtId="1" fontId="65" fillId="18" borderId="13" xfId="0" applyNumberFormat="1" applyFont="1" applyFill="1" applyBorder="1" applyAlignment="1" applyProtection="1">
      <alignment horizontal="center" vertical="center"/>
      <protection locked="0"/>
    </xf>
    <xf numFmtId="0" fontId="12" fillId="18" borderId="40" xfId="0" applyFont="1" applyFill="1" applyBorder="1" applyAlignment="1">
      <alignment horizontal="center" vertical="center" wrapText="1"/>
    </xf>
    <xf numFmtId="0" fontId="0" fillId="18" borderId="15" xfId="0" applyFill="1" applyBorder="1" applyAlignment="1">
      <alignment horizontal="center" vertical="center"/>
    </xf>
    <xf numFmtId="0" fontId="12" fillId="18" borderId="15" xfId="0" applyFont="1" applyFill="1" applyBorder="1" applyAlignment="1">
      <alignment horizontal="center" vertical="top"/>
    </xf>
    <xf numFmtId="0" fontId="6" fillId="18" borderId="30" xfId="0" applyFont="1" applyFill="1" applyBorder="1" applyAlignment="1">
      <alignment horizontal="centerContinuous" vertical="center"/>
    </xf>
    <xf numFmtId="0" fontId="6" fillId="18" borderId="14" xfId="0" applyFont="1" applyFill="1" applyBorder="1" applyAlignment="1">
      <alignment horizontal="centerContinuous" vertical="center"/>
    </xf>
    <xf numFmtId="1" fontId="6" fillId="18" borderId="13" xfId="0" applyNumberFormat="1" applyFont="1" applyFill="1" applyBorder="1" applyAlignment="1">
      <alignment horizontal="center" vertical="center"/>
    </xf>
    <xf numFmtId="0" fontId="78" fillId="18" borderId="29" xfId="0" applyFont="1" applyFill="1" applyBorder="1" applyAlignment="1">
      <alignment vertical="center"/>
    </xf>
    <xf numFmtId="0" fontId="6" fillId="18" borderId="12" xfId="0" applyFont="1" applyFill="1" applyBorder="1" applyAlignment="1">
      <alignment horizontal="center" vertical="center" wrapText="1"/>
    </xf>
    <xf numFmtId="0" fontId="6" fillId="18" borderId="29" xfId="0" applyFont="1" applyFill="1" applyBorder="1" applyAlignment="1">
      <alignment vertical="center"/>
    </xf>
    <xf numFmtId="0" fontId="15" fillId="18" borderId="0" xfId="0" applyFont="1" applyFill="1" applyAlignment="1">
      <alignment horizontal="center"/>
    </xf>
    <xf numFmtId="0" fontId="0" fillId="18" borderId="30" xfId="0" applyFill="1" applyBorder="1"/>
    <xf numFmtId="0" fontId="75" fillId="18" borderId="0" xfId="0" applyFont="1" applyFill="1"/>
    <xf numFmtId="2" fontId="0" fillId="18" borderId="0" xfId="0" quotePrefix="1" applyNumberFormat="1" applyFill="1" applyAlignment="1">
      <alignment horizontal="center"/>
    </xf>
    <xf numFmtId="0" fontId="44" fillId="18" borderId="0" xfId="0" applyFont="1" applyFill="1"/>
    <xf numFmtId="0" fontId="32" fillId="18" borderId="0" xfId="0" applyFont="1" applyFill="1" applyAlignment="1">
      <alignment horizontal="center"/>
    </xf>
    <xf numFmtId="1" fontId="65" fillId="18" borderId="14" xfId="0" applyNumberFormat="1" applyFont="1" applyFill="1" applyBorder="1" applyAlignment="1" applyProtection="1">
      <alignment horizontal="center" vertical="center"/>
      <protection locked="0"/>
    </xf>
    <xf numFmtId="0" fontId="12" fillId="18" borderId="16" xfId="0" applyFont="1" applyFill="1" applyBorder="1"/>
    <xf numFmtId="0" fontId="33" fillId="18" borderId="17" xfId="0" applyFont="1" applyFill="1" applyBorder="1"/>
    <xf numFmtId="0" fontId="33" fillId="18" borderId="41" xfId="0" applyFont="1" applyFill="1" applyBorder="1"/>
    <xf numFmtId="0" fontId="2" fillId="18" borderId="48" xfId="0" applyFont="1" applyFill="1" applyBorder="1" applyAlignment="1">
      <alignment horizontal="centerContinuous" vertical="center"/>
    </xf>
    <xf numFmtId="1" fontId="0" fillId="18" borderId="0" xfId="0" applyNumberFormat="1" applyFill="1"/>
    <xf numFmtId="0" fontId="6" fillId="18" borderId="36" xfId="0" applyFont="1" applyFill="1" applyBorder="1" applyAlignment="1">
      <alignment vertical="top" wrapText="1"/>
    </xf>
    <xf numFmtId="0" fontId="6" fillId="18" borderId="36" xfId="0" applyFont="1" applyFill="1" applyBorder="1" applyAlignment="1" applyProtection="1">
      <alignment vertical="top" wrapText="1"/>
      <protection locked="0"/>
    </xf>
    <xf numFmtId="0" fontId="6" fillId="18" borderId="36" xfId="0" applyFont="1" applyFill="1" applyBorder="1" applyAlignment="1" applyProtection="1">
      <alignment horizontal="center" vertical="top" wrapText="1"/>
      <protection locked="0"/>
    </xf>
    <xf numFmtId="0" fontId="6" fillId="18" borderId="37" xfId="0" applyFont="1" applyFill="1" applyBorder="1" applyAlignment="1" applyProtection="1">
      <alignment vertical="top" wrapText="1"/>
      <protection locked="0"/>
    </xf>
    <xf numFmtId="0" fontId="89" fillId="0" borderId="10" xfId="0" applyFont="1" applyBorder="1"/>
    <xf numFmtId="0" fontId="89" fillId="0" borderId="15" xfId="0" applyFont="1" applyBorder="1" applyAlignment="1">
      <alignment horizontal="center"/>
    </xf>
    <xf numFmtId="0" fontId="89" fillId="0" borderId="13" xfId="0" applyFont="1" applyBorder="1" applyAlignment="1">
      <alignment horizontal="center"/>
    </xf>
    <xf numFmtId="0" fontId="89" fillId="0" borderId="30" xfId="0" applyFont="1" applyBorder="1" applyAlignment="1">
      <alignment horizontal="center"/>
    </xf>
    <xf numFmtId="0" fontId="6" fillId="0" borderId="39" xfId="0" applyFont="1" applyBorder="1" applyAlignment="1">
      <alignment horizontal="center" vertical="top"/>
    </xf>
    <xf numFmtId="0" fontId="6" fillId="0" borderId="38" xfId="0" applyFont="1" applyBorder="1" applyAlignment="1">
      <alignment horizontal="center" vertical="top"/>
    </xf>
    <xf numFmtId="167" fontId="6" fillId="18" borderId="13" xfId="0" applyNumberFormat="1" applyFont="1" applyFill="1" applyBorder="1" applyAlignment="1" applyProtection="1">
      <alignment horizontal="center"/>
      <protection locked="0"/>
    </xf>
    <xf numFmtId="0" fontId="6" fillId="18" borderId="13" xfId="0" applyFont="1" applyFill="1" applyBorder="1" applyProtection="1">
      <protection locked="0"/>
    </xf>
    <xf numFmtId="0" fontId="6" fillId="18" borderId="22" xfId="0" applyFont="1" applyFill="1" applyBorder="1" applyProtection="1">
      <protection locked="0"/>
    </xf>
    <xf numFmtId="0" fontId="10" fillId="18" borderId="0" xfId="0" applyFont="1" applyFill="1" applyAlignment="1">
      <alignment vertical="center"/>
    </xf>
    <xf numFmtId="0" fontId="14" fillId="18" borderId="0" xfId="0" applyFont="1" applyFill="1" applyAlignment="1" applyProtection="1">
      <alignment horizontal="left"/>
      <protection locked="0"/>
    </xf>
    <xf numFmtId="0" fontId="91" fillId="18" borderId="10" xfId="0" applyFont="1" applyFill="1" applyBorder="1" applyAlignment="1">
      <alignment horizontal="center"/>
    </xf>
    <xf numFmtId="0" fontId="6" fillId="18" borderId="42" xfId="0" applyFont="1" applyFill="1" applyBorder="1"/>
    <xf numFmtId="0" fontId="0" fillId="21" borderId="0" xfId="0" applyFill="1"/>
    <xf numFmtId="2" fontId="6" fillId="18" borderId="22" xfId="0" applyNumberFormat="1" applyFont="1" applyFill="1" applyBorder="1" applyAlignment="1" applyProtection="1">
      <alignment horizontal="center"/>
      <protection locked="0"/>
    </xf>
    <xf numFmtId="0" fontId="6" fillId="18" borderId="24" xfId="0" applyFont="1" applyFill="1" applyBorder="1" applyProtection="1">
      <protection locked="0"/>
    </xf>
    <xf numFmtId="0" fontId="17" fillId="20" borderId="60" xfId="0" applyFont="1" applyFill="1" applyBorder="1" applyAlignment="1">
      <alignment horizontal="center"/>
    </xf>
    <xf numFmtId="0" fontId="2" fillId="0" borderId="61" xfId="0" applyFont="1" applyBorder="1" applyAlignment="1">
      <alignment horizontal="center"/>
    </xf>
    <xf numFmtId="0" fontId="2" fillId="0" borderId="20" xfId="0" applyFont="1" applyBorder="1" applyAlignment="1">
      <alignment horizontal="center"/>
    </xf>
    <xf numFmtId="0" fontId="6" fillId="18" borderId="27" xfId="0" applyFont="1" applyFill="1" applyBorder="1" applyAlignment="1">
      <alignment wrapText="1"/>
    </xf>
    <xf numFmtId="0" fontId="6" fillId="18" borderId="61" xfId="0" applyFont="1" applyFill="1" applyBorder="1" applyProtection="1">
      <protection locked="0"/>
    </xf>
    <xf numFmtId="0" fontId="6" fillId="18" borderId="19" xfId="0" applyFont="1" applyFill="1" applyBorder="1" applyProtection="1">
      <protection locked="0"/>
    </xf>
    <xf numFmtId="0" fontId="6" fillId="18" borderId="20" xfId="0" applyFont="1" applyFill="1" applyBorder="1" applyProtection="1">
      <protection locked="0"/>
    </xf>
    <xf numFmtId="0" fontId="6" fillId="18" borderId="21" xfId="0" applyFont="1" applyFill="1" applyBorder="1" applyProtection="1">
      <protection locked="0"/>
    </xf>
    <xf numFmtId="0" fontId="6" fillId="18" borderId="23" xfId="0" applyFont="1" applyFill="1" applyBorder="1" applyProtection="1">
      <protection locked="0"/>
    </xf>
    <xf numFmtId="0" fontId="6" fillId="18" borderId="62" xfId="0" applyFont="1" applyFill="1" applyBorder="1" applyAlignment="1">
      <alignment horizontal="center" wrapText="1"/>
    </xf>
    <xf numFmtId="167" fontId="26" fillId="18" borderId="14" xfId="0" applyNumberFormat="1" applyFont="1" applyFill="1" applyBorder="1" applyAlignment="1" applyProtection="1">
      <alignment horizontal="center"/>
      <protection locked="0"/>
    </xf>
    <xf numFmtId="167" fontId="6" fillId="18" borderId="32" xfId="0" applyNumberFormat="1" applyFont="1" applyFill="1" applyBorder="1" applyAlignment="1" applyProtection="1">
      <alignment horizontal="center"/>
      <protection locked="0"/>
    </xf>
    <xf numFmtId="2" fontId="6" fillId="18" borderId="31" xfId="0" applyNumberFormat="1" applyFont="1" applyFill="1" applyBorder="1" applyAlignment="1" applyProtection="1">
      <alignment horizontal="center"/>
      <protection locked="0"/>
    </xf>
    <xf numFmtId="0" fontId="40" fillId="18" borderId="13" xfId="0" applyFont="1" applyFill="1" applyBorder="1" applyAlignment="1" applyProtection="1">
      <alignment horizontal="center" wrapText="1"/>
      <protection locked="0"/>
    </xf>
    <xf numFmtId="2" fontId="6" fillId="18" borderId="13" xfId="0" applyNumberFormat="1" applyFont="1" applyFill="1" applyBorder="1" applyAlignment="1" applyProtection="1">
      <alignment horizontal="center" wrapText="1"/>
      <protection locked="0"/>
    </xf>
    <xf numFmtId="0" fontId="40" fillId="18" borderId="22" xfId="0" applyFont="1" applyFill="1" applyBorder="1" applyAlignment="1" applyProtection="1">
      <alignment horizontal="center" wrapText="1"/>
      <protection locked="0"/>
    </xf>
    <xf numFmtId="167" fontId="6" fillId="18" borderId="22" xfId="0" applyNumberFormat="1" applyFont="1" applyFill="1" applyBorder="1" applyAlignment="1" applyProtection="1">
      <alignment horizontal="center"/>
      <protection locked="0"/>
    </xf>
    <xf numFmtId="0" fontId="2" fillId="21" borderId="20" xfId="0" applyFont="1" applyFill="1" applyBorder="1" applyAlignment="1">
      <alignment horizontal="center"/>
    </xf>
    <xf numFmtId="0" fontId="93" fillId="21" borderId="0" xfId="0" applyFont="1" applyFill="1"/>
    <xf numFmtId="0" fontId="93" fillId="21" borderId="0" xfId="0" applyFont="1" applyFill="1" applyAlignment="1">
      <alignment horizontal="left"/>
    </xf>
    <xf numFmtId="0" fontId="0" fillId="18" borderId="43" xfId="0" applyFill="1" applyBorder="1" applyAlignment="1" applyProtection="1">
      <alignment horizontal="center"/>
      <protection locked="0"/>
    </xf>
    <xf numFmtId="0" fontId="14" fillId="18" borderId="43" xfId="0" applyFont="1" applyFill="1" applyBorder="1" applyAlignment="1" applyProtection="1">
      <alignment horizontal="center"/>
      <protection locked="0"/>
    </xf>
    <xf numFmtId="0" fontId="32" fillId="18" borderId="11" xfId="0" applyFont="1" applyFill="1" applyBorder="1" applyAlignment="1" applyProtection="1">
      <alignment horizontal="left" vertical="top" wrapText="1"/>
      <protection locked="0"/>
    </xf>
    <xf numFmtId="0" fontId="32" fillId="18" borderId="25" xfId="0" applyFont="1" applyFill="1" applyBorder="1" applyAlignment="1" applyProtection="1">
      <alignment horizontal="left" vertical="top" wrapText="1"/>
      <protection locked="0"/>
    </xf>
    <xf numFmtId="0" fontId="0" fillId="0" borderId="26" xfId="0" applyBorder="1"/>
    <xf numFmtId="0" fontId="0" fillId="0" borderId="49" xfId="0" applyBorder="1"/>
    <xf numFmtId="0" fontId="0" fillId="0" borderId="11" xfId="0" applyBorder="1"/>
    <xf numFmtId="0" fontId="0" fillId="0" borderId="25" xfId="0" applyBorder="1"/>
    <xf numFmtId="0" fontId="0" fillId="0" borderId="56" xfId="0" applyBorder="1"/>
    <xf numFmtId="0" fontId="6" fillId="21" borderId="11" xfId="0" quotePrefix="1" applyFont="1" applyFill="1" applyBorder="1" applyAlignment="1">
      <alignment horizontal="left"/>
    </xf>
    <xf numFmtId="0" fontId="14" fillId="21" borderId="25" xfId="0" applyFont="1" applyFill="1" applyBorder="1" applyAlignment="1">
      <alignment horizontal="left"/>
    </xf>
    <xf numFmtId="0" fontId="6" fillId="18" borderId="25" xfId="0" quotePrefix="1" applyFont="1" applyFill="1" applyBorder="1" applyAlignment="1">
      <alignment horizontal="center"/>
    </xf>
    <xf numFmtId="0" fontId="6" fillId="18" borderId="52" xfId="0" applyFont="1" applyFill="1" applyBorder="1"/>
    <xf numFmtId="0" fontId="4" fillId="18" borderId="0" xfId="0" applyFont="1" applyFill="1" applyAlignment="1">
      <alignment horizontal="center"/>
    </xf>
    <xf numFmtId="0" fontId="0" fillId="18" borderId="25" xfId="0" applyFill="1" applyBorder="1" applyAlignment="1">
      <alignment horizontal="center"/>
    </xf>
    <xf numFmtId="0" fontId="0" fillId="18" borderId="52" xfId="0" applyFill="1" applyBorder="1" applyAlignment="1">
      <alignment horizontal="center"/>
    </xf>
    <xf numFmtId="0" fontId="2" fillId="18" borderId="0" xfId="0" applyFont="1" applyFill="1" applyAlignment="1">
      <alignment horizontal="center"/>
    </xf>
    <xf numFmtId="0" fontId="6" fillId="18" borderId="11" xfId="0" applyFont="1" applyFill="1" applyBorder="1" applyAlignment="1" applyProtection="1">
      <alignment vertical="top" wrapText="1"/>
      <protection locked="0"/>
    </xf>
    <xf numFmtId="0" fontId="6" fillId="18" borderId="42" xfId="0" applyFont="1" applyFill="1" applyBorder="1" applyAlignment="1" applyProtection="1">
      <alignment vertical="top" wrapText="1"/>
      <protection locked="0"/>
    </xf>
    <xf numFmtId="0" fontId="6" fillId="18" borderId="33" xfId="0" applyFont="1" applyFill="1" applyBorder="1" applyAlignment="1" applyProtection="1">
      <alignment vertical="top" wrapText="1"/>
      <protection locked="0"/>
    </xf>
    <xf numFmtId="0" fontId="6" fillId="18" borderId="33" xfId="0" applyFont="1" applyFill="1" applyBorder="1" applyAlignment="1" applyProtection="1">
      <alignment horizontal="center" vertical="top" wrapText="1"/>
      <protection locked="0"/>
    </xf>
    <xf numFmtId="0" fontId="12" fillId="18" borderId="52" xfId="0" applyFont="1" applyFill="1" applyBorder="1"/>
    <xf numFmtId="0" fontId="0" fillId="18" borderId="33" xfId="0" applyFill="1" applyBorder="1" applyProtection="1">
      <protection locked="0"/>
    </xf>
    <xf numFmtId="0" fontId="6" fillId="18" borderId="25" xfId="0" applyFont="1" applyFill="1" applyBorder="1"/>
    <xf numFmtId="0" fontId="6" fillId="18" borderId="53" xfId="0" applyFont="1" applyFill="1" applyBorder="1"/>
    <xf numFmtId="0" fontId="12" fillId="18" borderId="56" xfId="0" applyFont="1" applyFill="1" applyBorder="1"/>
    <xf numFmtId="0" fontId="18" fillId="18" borderId="56" xfId="0" applyFont="1" applyFill="1" applyBorder="1"/>
    <xf numFmtId="0" fontId="12" fillId="18" borderId="55" xfId="0" applyFont="1" applyFill="1" applyBorder="1" applyAlignment="1">
      <alignment horizontal="centerContinuous"/>
    </xf>
    <xf numFmtId="0" fontId="6" fillId="18" borderId="63" xfId="0" applyFont="1" applyFill="1" applyBorder="1" applyAlignment="1" applyProtection="1">
      <alignment vertical="top" wrapText="1"/>
      <protection locked="0"/>
    </xf>
    <xf numFmtId="0" fontId="6" fillId="18" borderId="64" xfId="0" applyFont="1" applyFill="1" applyBorder="1" applyAlignment="1" applyProtection="1">
      <alignment vertical="top" wrapText="1"/>
      <protection locked="0"/>
    </xf>
    <xf numFmtId="0" fontId="0" fillId="18" borderId="11" xfId="0" applyFill="1" applyBorder="1" applyAlignment="1">
      <alignment wrapText="1"/>
    </xf>
    <xf numFmtId="0" fontId="0" fillId="18" borderId="11" xfId="0" applyFill="1" applyBorder="1" applyAlignment="1">
      <alignment horizontal="right" wrapText="1"/>
    </xf>
    <xf numFmtId="0" fontId="6" fillId="18" borderId="65" xfId="0" applyFont="1" applyFill="1" applyBorder="1" applyAlignment="1" applyProtection="1">
      <alignment vertical="top" wrapText="1"/>
      <protection locked="0"/>
    </xf>
    <xf numFmtId="0" fontId="80" fillId="18" borderId="63" xfId="0" applyFont="1" applyFill="1" applyBorder="1" applyAlignment="1">
      <alignment horizontal="center" vertical="center" wrapText="1"/>
    </xf>
    <xf numFmtId="0" fontId="6" fillId="18" borderId="62" xfId="0" applyFont="1" applyFill="1" applyBorder="1" applyAlignment="1" applyProtection="1">
      <alignment vertical="top" wrapText="1"/>
      <protection locked="0"/>
    </xf>
    <xf numFmtId="0" fontId="80" fillId="18" borderId="66" xfId="0" applyFont="1" applyFill="1" applyBorder="1" applyAlignment="1">
      <alignment horizontal="center" vertical="center" wrapText="1"/>
    </xf>
    <xf numFmtId="0" fontId="80" fillId="18" borderId="18" xfId="0" applyFont="1" applyFill="1" applyBorder="1" applyAlignment="1">
      <alignment horizontal="center" vertical="center" wrapText="1"/>
    </xf>
    <xf numFmtId="0" fontId="0" fillId="18" borderId="65" xfId="0" applyFill="1" applyBorder="1" applyAlignment="1">
      <alignment vertical="top" wrapText="1"/>
    </xf>
    <xf numFmtId="0" fontId="6" fillId="18" borderId="62" xfId="0" applyFont="1" applyFill="1" applyBorder="1" applyAlignment="1">
      <alignment vertical="top" wrapText="1"/>
    </xf>
    <xf numFmtId="0" fontId="6" fillId="18" borderId="65" xfId="0" applyFont="1" applyFill="1" applyBorder="1" applyAlignment="1">
      <alignment vertical="top" wrapText="1"/>
    </xf>
    <xf numFmtId="0" fontId="6" fillId="18" borderId="67" xfId="0" applyFont="1" applyFill="1" applyBorder="1" applyAlignment="1">
      <alignment vertical="top" wrapText="1"/>
    </xf>
    <xf numFmtId="0" fontId="6" fillId="18" borderId="68" xfId="0" applyFont="1" applyFill="1" applyBorder="1" applyAlignment="1">
      <alignment vertical="top" wrapText="1"/>
    </xf>
    <xf numFmtId="0" fontId="6" fillId="18" borderId="69" xfId="0" applyFont="1" applyFill="1" applyBorder="1" applyAlignment="1">
      <alignment vertical="top" wrapText="1"/>
    </xf>
    <xf numFmtId="0" fontId="6" fillId="18" borderId="69" xfId="0" applyFont="1" applyFill="1" applyBorder="1" applyAlignment="1" applyProtection="1">
      <alignment vertical="top" wrapText="1"/>
      <protection locked="0"/>
    </xf>
    <xf numFmtId="0" fontId="6" fillId="18" borderId="69" xfId="0" applyFont="1" applyFill="1" applyBorder="1" applyAlignment="1" applyProtection="1">
      <alignment horizontal="center" vertical="top" wrapText="1"/>
      <protection locked="0"/>
    </xf>
    <xf numFmtId="0" fontId="79" fillId="18" borderId="69" xfId="0" applyFont="1" applyFill="1" applyBorder="1" applyAlignment="1">
      <alignment horizontal="center" vertical="top" wrapText="1"/>
    </xf>
    <xf numFmtId="0" fontId="6" fillId="18" borderId="32" xfId="0" applyFont="1" applyFill="1" applyBorder="1" applyAlignment="1" applyProtection="1">
      <alignment vertical="top" wrapText="1"/>
      <protection locked="0"/>
    </xf>
    <xf numFmtId="0" fontId="80" fillId="18" borderId="64" xfId="0" applyFont="1" applyFill="1" applyBorder="1" applyAlignment="1">
      <alignment horizontal="center" vertical="center" wrapText="1"/>
    </xf>
    <xf numFmtId="0" fontId="12" fillId="18" borderId="11" xfId="0" applyFont="1" applyFill="1" applyBorder="1"/>
    <xf numFmtId="0" fontId="36" fillId="18" borderId="70" xfId="0" applyFont="1" applyFill="1" applyBorder="1" applyAlignment="1">
      <alignment vertical="center" wrapText="1"/>
    </xf>
    <xf numFmtId="0" fontId="14" fillId="18" borderId="34" xfId="0" applyFont="1" applyFill="1" applyBorder="1" applyAlignment="1" applyProtection="1">
      <alignment horizontal="left"/>
      <protection locked="0"/>
    </xf>
    <xf numFmtId="0" fontId="14" fillId="18" borderId="35" xfId="0" applyFont="1" applyFill="1" applyBorder="1" applyAlignment="1" applyProtection="1">
      <alignment horizontal="left"/>
      <protection locked="0"/>
    </xf>
    <xf numFmtId="0" fontId="14" fillId="18" borderId="11" xfId="0" applyFont="1" applyFill="1" applyBorder="1" applyAlignment="1" applyProtection="1">
      <alignment horizontal="left"/>
      <protection locked="0"/>
    </xf>
    <xf numFmtId="0" fontId="6" fillId="18" borderId="52" xfId="0" applyFont="1" applyFill="1" applyBorder="1" applyProtection="1">
      <protection locked="0"/>
    </xf>
    <xf numFmtId="0" fontId="14" fillId="18" borderId="56" xfId="0" applyFont="1" applyFill="1" applyBorder="1" applyProtection="1">
      <protection locked="0"/>
    </xf>
    <xf numFmtId="0" fontId="14" fillId="18" borderId="55" xfId="0" applyFont="1" applyFill="1" applyBorder="1"/>
    <xf numFmtId="0" fontId="14" fillId="18" borderId="42" xfId="0" applyFont="1" applyFill="1" applyBorder="1" applyProtection="1">
      <protection locked="0"/>
    </xf>
    <xf numFmtId="0" fontId="14" fillId="18" borderId="43" xfId="0" applyFont="1" applyFill="1" applyBorder="1" applyProtection="1">
      <protection locked="0"/>
    </xf>
    <xf numFmtId="0" fontId="14" fillId="18" borderId="43" xfId="0" applyFont="1" applyFill="1" applyBorder="1"/>
    <xf numFmtId="0" fontId="14" fillId="18" borderId="44" xfId="0" applyFont="1" applyFill="1" applyBorder="1"/>
    <xf numFmtId="0" fontId="11" fillId="18" borderId="17" xfId="0" applyFont="1" applyFill="1" applyBorder="1"/>
    <xf numFmtId="0" fontId="14" fillId="18" borderId="32" xfId="0" applyFont="1" applyFill="1" applyBorder="1"/>
    <xf numFmtId="0" fontId="16" fillId="18" borderId="33" xfId="0" applyFont="1" applyFill="1" applyBorder="1" applyAlignment="1">
      <alignment horizontal="centerContinuous"/>
    </xf>
    <xf numFmtId="0" fontId="16" fillId="18" borderId="32" xfId="0" applyFont="1" applyFill="1" applyBorder="1" applyAlignment="1">
      <alignment horizontal="centerContinuous"/>
    </xf>
    <xf numFmtId="0" fontId="0" fillId="18" borderId="32" xfId="0" applyFill="1" applyBorder="1" applyAlignment="1">
      <alignment horizontal="centerContinuous"/>
    </xf>
    <xf numFmtId="0" fontId="14" fillId="18" borderId="33" xfId="0" applyFont="1" applyFill="1" applyBorder="1" applyProtection="1">
      <protection locked="0"/>
    </xf>
    <xf numFmtId="0" fontId="0" fillId="18" borderId="70" xfId="0" applyFill="1" applyBorder="1"/>
    <xf numFmtId="0" fontId="0" fillId="18" borderId="71" xfId="0" applyFill="1" applyBorder="1"/>
    <xf numFmtId="0" fontId="14" fillId="18" borderId="46" xfId="0" applyFont="1" applyFill="1" applyBorder="1" applyProtection="1">
      <protection locked="0"/>
    </xf>
    <xf numFmtId="0" fontId="14" fillId="18" borderId="46" xfId="0" applyFont="1" applyFill="1" applyBorder="1"/>
    <xf numFmtId="0" fontId="16" fillId="18" borderId="46" xfId="0" applyFont="1" applyFill="1" applyBorder="1" applyAlignment="1">
      <alignment horizontal="centerContinuous"/>
    </xf>
    <xf numFmtId="0" fontId="0" fillId="0" borderId="0" xfId="0" applyAlignment="1">
      <alignment horizontal="center"/>
    </xf>
    <xf numFmtId="0" fontId="5" fillId="18" borderId="0" xfId="39" applyFill="1"/>
    <xf numFmtId="0" fontId="6" fillId="18" borderId="0" xfId="39" applyFont="1" applyFill="1"/>
    <xf numFmtId="0" fontId="5" fillId="18" borderId="0" xfId="39" applyFill="1" applyAlignment="1">
      <alignment horizontal="centerContinuous"/>
    </xf>
    <xf numFmtId="0" fontId="6" fillId="21" borderId="11" xfId="39" quotePrefix="1" applyFont="1" applyFill="1" applyBorder="1" applyAlignment="1">
      <alignment horizontal="left"/>
    </xf>
    <xf numFmtId="0" fontId="14" fillId="21" borderId="25" xfId="39" applyFont="1" applyFill="1" applyBorder="1" applyAlignment="1">
      <alignment horizontal="left"/>
    </xf>
    <xf numFmtId="0" fontId="6" fillId="18" borderId="11" xfId="39" applyFont="1" applyFill="1" applyBorder="1"/>
    <xf numFmtId="0" fontId="6" fillId="18" borderId="25" xfId="39" quotePrefix="1" applyFont="1" applyFill="1" applyBorder="1" applyAlignment="1">
      <alignment horizontal="center"/>
    </xf>
    <xf numFmtId="0" fontId="10" fillId="18" borderId="0" xfId="39" applyFont="1" applyFill="1"/>
    <xf numFmtId="0" fontId="5" fillId="18" borderId="0" xfId="39" applyFill="1" applyAlignment="1">
      <alignment wrapText="1"/>
    </xf>
    <xf numFmtId="0" fontId="22" fillId="18" borderId="0" xfId="39" applyFont="1" applyFill="1"/>
    <xf numFmtId="15" fontId="23" fillId="18" borderId="0" xfId="39" applyNumberFormat="1" applyFont="1" applyFill="1"/>
    <xf numFmtId="15" fontId="22" fillId="18" borderId="0" xfId="39" applyNumberFormat="1" applyFont="1" applyFill="1" applyAlignment="1">
      <alignment horizontal="center"/>
    </xf>
    <xf numFmtId="15" fontId="22" fillId="18" borderId="0" xfId="39" applyNumberFormat="1" applyFont="1" applyFill="1"/>
    <xf numFmtId="0" fontId="22" fillId="18" borderId="0" xfId="39" applyFont="1" applyFill="1" applyAlignment="1">
      <alignment horizontal="right"/>
    </xf>
    <xf numFmtId="0" fontId="5" fillId="18" borderId="0" xfId="39" applyFill="1" applyAlignment="1">
      <alignment horizontal="center"/>
    </xf>
    <xf numFmtId="0" fontId="5" fillId="18" borderId="0" xfId="39" applyFill="1" applyAlignment="1">
      <alignment horizontal="right"/>
    </xf>
    <xf numFmtId="0" fontId="6" fillId="0" borderId="31" xfId="39" applyFont="1" applyBorder="1" applyAlignment="1">
      <alignment horizontal="center" vertical="top"/>
    </xf>
    <xf numFmtId="0" fontId="6" fillId="0" borderId="22" xfId="39" applyFont="1" applyBorder="1" applyAlignment="1">
      <alignment horizontal="center" vertical="top"/>
    </xf>
    <xf numFmtId="0" fontId="6" fillId="21" borderId="26" xfId="39" quotePrefix="1" applyFont="1" applyFill="1" applyBorder="1" applyAlignment="1">
      <alignment horizontal="left"/>
    </xf>
    <xf numFmtId="0" fontId="5" fillId="21" borderId="27" xfId="39" applyFill="1" applyBorder="1"/>
    <xf numFmtId="0" fontId="6" fillId="21" borderId="24" xfId="39" quotePrefix="1" applyFont="1" applyFill="1" applyBorder="1" applyAlignment="1">
      <alignment horizontal="left"/>
    </xf>
    <xf numFmtId="0" fontId="6" fillId="21" borderId="28" xfId="39" quotePrefix="1" applyFont="1" applyFill="1" applyBorder="1" applyAlignment="1">
      <alignment horizontal="left"/>
    </xf>
    <xf numFmtId="0" fontId="5" fillId="21" borderId="21" xfId="39" applyFill="1" applyBorder="1" applyAlignment="1">
      <alignment horizontal="centerContinuous"/>
    </xf>
    <xf numFmtId="0" fontId="6" fillId="21" borderId="22" xfId="39" quotePrefix="1" applyFont="1" applyFill="1" applyBorder="1" applyAlignment="1">
      <alignment horizontal="left"/>
    </xf>
    <xf numFmtId="0" fontId="6" fillId="21" borderId="21" xfId="39" applyFont="1" applyFill="1" applyBorder="1"/>
    <xf numFmtId="0" fontId="6" fillId="18" borderId="12" xfId="39" applyFont="1" applyFill="1" applyBorder="1" applyAlignment="1" applyProtection="1">
      <alignment horizontal="center"/>
      <protection locked="0"/>
    </xf>
    <xf numFmtId="167" fontId="6" fillId="18" borderId="12" xfId="39" applyNumberFormat="1" applyFont="1" applyFill="1" applyBorder="1" applyAlignment="1" applyProtection="1">
      <alignment horizontal="center"/>
      <protection locked="0"/>
    </xf>
    <xf numFmtId="0" fontId="6" fillId="18" borderId="15" xfId="39" applyFont="1" applyFill="1" applyBorder="1" applyAlignment="1" applyProtection="1">
      <alignment horizontal="center"/>
      <protection locked="0"/>
    </xf>
    <xf numFmtId="0" fontId="6" fillId="18" borderId="19" xfId="39" applyFont="1" applyFill="1" applyBorder="1" applyAlignment="1" applyProtection="1">
      <alignment horizontal="center"/>
      <protection locked="0"/>
    </xf>
    <xf numFmtId="0" fontId="6" fillId="18" borderId="13" xfId="39" applyFont="1" applyFill="1" applyBorder="1" applyAlignment="1" applyProtection="1">
      <alignment horizontal="center"/>
      <protection locked="0"/>
    </xf>
    <xf numFmtId="2" fontId="6" fillId="18" borderId="13" xfId="39" applyNumberFormat="1" applyFont="1" applyFill="1" applyBorder="1" applyAlignment="1" applyProtection="1">
      <alignment horizontal="center"/>
      <protection locked="0"/>
    </xf>
    <xf numFmtId="0" fontId="6" fillId="18" borderId="20" xfId="39" applyFont="1" applyFill="1" applyBorder="1" applyAlignment="1" applyProtection="1">
      <alignment horizontal="center"/>
      <protection locked="0"/>
    </xf>
    <xf numFmtId="0" fontId="6" fillId="18" borderId="30" xfId="39" applyFont="1" applyFill="1" applyBorder="1" applyAlignment="1" applyProtection="1">
      <alignment horizontal="center"/>
      <protection locked="0"/>
    </xf>
    <xf numFmtId="0" fontId="6" fillId="18" borderId="21" xfId="39" applyFont="1" applyFill="1" applyBorder="1" applyAlignment="1" applyProtection="1">
      <alignment horizontal="center"/>
      <protection locked="0"/>
    </xf>
    <xf numFmtId="0" fontId="6" fillId="18" borderId="22" xfId="39" applyFont="1" applyFill="1" applyBorder="1" applyAlignment="1" applyProtection="1">
      <alignment horizontal="center"/>
      <protection locked="0"/>
    </xf>
    <xf numFmtId="0" fontId="6" fillId="18" borderId="23" xfId="39" applyFont="1" applyFill="1" applyBorder="1" applyAlignment="1" applyProtection="1">
      <alignment horizontal="center"/>
      <protection locked="0"/>
    </xf>
    <xf numFmtId="0" fontId="24" fillId="18" borderId="37" xfId="39" applyFont="1" applyFill="1" applyBorder="1" applyAlignment="1">
      <alignment horizontal="left"/>
    </xf>
    <xf numFmtId="0" fontId="5" fillId="18" borderId="10" xfId="39" applyFill="1" applyBorder="1" applyAlignment="1">
      <alignment horizontal="left"/>
    </xf>
    <xf numFmtId="0" fontId="92" fillId="21" borderId="16" xfId="0" applyFont="1" applyFill="1" applyBorder="1" applyAlignment="1" applyProtection="1">
      <alignment horizontal="center" wrapText="1"/>
      <protection locked="0"/>
    </xf>
    <xf numFmtId="0" fontId="92" fillId="21" borderId="17" xfId="0" applyFont="1" applyFill="1" applyBorder="1" applyAlignment="1" applyProtection="1">
      <alignment horizontal="center" wrapText="1"/>
      <protection locked="0"/>
    </xf>
    <xf numFmtId="0" fontId="92" fillId="21" borderId="41" xfId="0" applyFont="1" applyFill="1" applyBorder="1" applyAlignment="1" applyProtection="1">
      <alignment horizontal="center" wrapText="1"/>
      <protection locked="0"/>
    </xf>
    <xf numFmtId="0" fontId="6" fillId="0" borderId="22" xfId="39" quotePrefix="1" applyFont="1" applyBorder="1" applyAlignment="1">
      <alignment horizontal="center" vertical="center" wrapText="1"/>
    </xf>
    <xf numFmtId="0" fontId="6" fillId="18" borderId="74" xfId="39" applyFont="1" applyFill="1" applyBorder="1" applyAlignment="1" applyProtection="1">
      <alignment horizontal="center"/>
      <protection locked="0"/>
    </xf>
    <xf numFmtId="0" fontId="6" fillId="18" borderId="31" xfId="39" applyFont="1" applyFill="1" applyBorder="1" applyAlignment="1" applyProtection="1">
      <alignment horizontal="center"/>
      <protection locked="0"/>
    </xf>
    <xf numFmtId="167" fontId="6" fillId="18" borderId="31" xfId="39" applyNumberFormat="1" applyFont="1" applyFill="1" applyBorder="1" applyAlignment="1" applyProtection="1">
      <alignment horizontal="center"/>
      <protection locked="0"/>
    </xf>
    <xf numFmtId="0" fontId="97" fillId="22" borderId="62" xfId="39" applyFont="1" applyFill="1" applyBorder="1" applyAlignment="1">
      <alignment horizontal="center" wrapText="1"/>
    </xf>
    <xf numFmtId="0" fontId="97" fillId="22" borderId="48" xfId="39" applyFont="1" applyFill="1" applyBorder="1" applyAlignment="1" applyProtection="1">
      <alignment horizontal="center"/>
      <protection locked="0"/>
    </xf>
    <xf numFmtId="0" fontId="97" fillId="22" borderId="24" xfId="39" applyFont="1" applyFill="1" applyBorder="1" applyAlignment="1" applyProtection="1">
      <alignment horizontal="center"/>
      <protection locked="0"/>
    </xf>
    <xf numFmtId="0" fontId="97" fillId="22" borderId="12" xfId="39" applyFont="1" applyFill="1" applyBorder="1" applyAlignment="1" applyProtection="1">
      <alignment horizontal="center"/>
      <protection locked="0"/>
    </xf>
    <xf numFmtId="167" fontId="97" fillId="22" borderId="12" xfId="39" applyNumberFormat="1" applyFont="1" applyFill="1" applyBorder="1" applyAlignment="1" applyProtection="1">
      <alignment horizontal="center"/>
      <protection locked="0"/>
    </xf>
    <xf numFmtId="0" fontId="97" fillId="22" borderId="15" xfId="39" applyFont="1" applyFill="1" applyBorder="1" applyAlignment="1" applyProtection="1">
      <alignment horizontal="center"/>
      <protection locked="0"/>
    </xf>
    <xf numFmtId="0" fontId="97" fillId="22" borderId="18" xfId="39" applyFont="1" applyFill="1" applyBorder="1" applyAlignment="1" applyProtection="1">
      <alignment horizontal="center"/>
      <protection locked="0"/>
    </xf>
    <xf numFmtId="2" fontId="6" fillId="22" borderId="13" xfId="39" applyNumberFormat="1" applyFont="1" applyFill="1" applyBorder="1" applyAlignment="1" applyProtection="1">
      <alignment horizontal="center"/>
      <protection locked="0"/>
    </xf>
    <xf numFmtId="0" fontId="98" fillId="21" borderId="0" xfId="39" applyFont="1" applyFill="1"/>
    <xf numFmtId="0" fontId="0" fillId="18" borderId="10" xfId="0" applyFill="1" applyBorder="1" applyAlignment="1" applyProtection="1">
      <alignment horizontal="left"/>
      <protection locked="0"/>
    </xf>
    <xf numFmtId="0" fontId="0" fillId="18" borderId="12" xfId="0" applyFill="1" applyBorder="1" applyAlignment="1" applyProtection="1">
      <alignment horizontal="left"/>
      <protection locked="0"/>
    </xf>
    <xf numFmtId="0" fontId="24" fillId="18" borderId="37" xfId="0" applyFont="1" applyFill="1" applyBorder="1" applyAlignment="1">
      <alignment horizontal="left"/>
    </xf>
    <xf numFmtId="0" fontId="24" fillId="18" borderId="38" xfId="0" applyFont="1" applyFill="1" applyBorder="1" applyAlignment="1">
      <alignment horizontal="left"/>
    </xf>
    <xf numFmtId="0" fontId="2" fillId="21" borderId="0" xfId="0" applyFont="1" applyFill="1"/>
    <xf numFmtId="0" fontId="6" fillId="0" borderId="13" xfId="0" applyFont="1" applyBorder="1" applyAlignment="1">
      <alignment horizontal="center" vertical="center" wrapText="1"/>
    </xf>
    <xf numFmtId="0" fontId="6" fillId="18" borderId="15" xfId="0" applyFont="1" applyFill="1" applyBorder="1" applyProtection="1">
      <protection locked="0"/>
    </xf>
    <xf numFmtId="0" fontId="0" fillId="18" borderId="21" xfId="0" applyFill="1" applyBorder="1" applyAlignment="1">
      <alignment horizontal="center"/>
    </xf>
    <xf numFmtId="0" fontId="6" fillId="21" borderId="11" xfId="0" applyFont="1" applyFill="1" applyBorder="1"/>
    <xf numFmtId="0" fontId="6" fillId="21" borderId="0" xfId="0" quotePrefix="1" applyFont="1" applyFill="1" applyAlignment="1">
      <alignment horizontal="center"/>
    </xf>
    <xf numFmtId="0" fontId="6" fillId="21" borderId="0" xfId="0" applyFont="1" applyFill="1" applyAlignment="1">
      <alignment horizontal="left" vertical="top"/>
    </xf>
    <xf numFmtId="0" fontId="6" fillId="21" borderId="25" xfId="0" quotePrefix="1" applyFont="1" applyFill="1" applyBorder="1" applyAlignment="1">
      <alignment horizontal="center"/>
    </xf>
    <xf numFmtId="0" fontId="0" fillId="18" borderId="26" xfId="0" applyFill="1" applyBorder="1" applyAlignment="1">
      <alignment horizontal="center"/>
    </xf>
    <xf numFmtId="0" fontId="0" fillId="18" borderId="17" xfId="0" applyFill="1" applyBorder="1" applyAlignment="1">
      <alignment horizontal="left"/>
    </xf>
    <xf numFmtId="0" fontId="0" fillId="18" borderId="17" xfId="0" applyFill="1" applyBorder="1" applyAlignment="1">
      <alignment horizontal="center"/>
    </xf>
    <xf numFmtId="0" fontId="4" fillId="18" borderId="17" xfId="0" applyFont="1" applyFill="1" applyBorder="1" applyAlignment="1">
      <alignment horizontal="center"/>
    </xf>
    <xf numFmtId="0" fontId="0" fillId="18" borderId="41" xfId="0" applyFill="1" applyBorder="1" applyAlignment="1">
      <alignment horizontal="center"/>
    </xf>
    <xf numFmtId="0" fontId="22" fillId="18" borderId="40" xfId="0" applyFont="1" applyFill="1" applyBorder="1" applyAlignment="1">
      <alignment horizontal="center"/>
    </xf>
    <xf numFmtId="0" fontId="0" fillId="18" borderId="15" xfId="0" applyFill="1" applyBorder="1"/>
    <xf numFmtId="0" fontId="6" fillId="18" borderId="63" xfId="0" applyFont="1" applyFill="1" applyBorder="1" applyAlignment="1">
      <alignment horizontal="center" vertical="top" wrapText="1"/>
    </xf>
    <xf numFmtId="0" fontId="6" fillId="18" borderId="43" xfId="0" applyFont="1" applyFill="1" applyBorder="1" applyAlignment="1">
      <alignment vertical="top" wrapText="1"/>
    </xf>
    <xf numFmtId="0" fontId="6" fillId="18" borderId="64" xfId="0" applyFont="1" applyFill="1" applyBorder="1" applyAlignment="1">
      <alignment horizontal="center" vertical="top" wrapText="1"/>
    </xf>
    <xf numFmtId="0" fontId="38" fillId="21" borderId="0" xfId="34" applyFont="1" applyFill="1" applyAlignment="1" applyProtection="1"/>
    <xf numFmtId="0" fontId="38" fillId="21" borderId="0" xfId="0" applyFont="1" applyFill="1"/>
    <xf numFmtId="0" fontId="101" fillId="21" borderId="0" xfId="34" applyFont="1" applyFill="1" applyAlignment="1" applyProtection="1"/>
    <xf numFmtId="0" fontId="0" fillId="21" borderId="0" xfId="0" applyFill="1" applyAlignment="1">
      <alignment horizontal="right"/>
    </xf>
    <xf numFmtId="0" fontId="109" fillId="21" borderId="0" xfId="0" applyFont="1" applyFill="1" applyAlignment="1">
      <alignment horizontal="center" vertical="center"/>
    </xf>
    <xf numFmtId="0" fontId="109" fillId="21" borderId="0" xfId="0" applyFont="1" applyFill="1" applyAlignment="1">
      <alignment vertical="top" wrapText="1"/>
    </xf>
    <xf numFmtId="0" fontId="102" fillId="21" borderId="0" xfId="40" applyFont="1" applyFill="1" applyAlignment="1">
      <alignment horizontal="left"/>
    </xf>
    <xf numFmtId="0" fontId="102" fillId="21" borderId="0" xfId="40" applyFont="1" applyFill="1" applyAlignment="1">
      <alignment horizontal="center"/>
    </xf>
    <xf numFmtId="0" fontId="5" fillId="21" borderId="0" xfId="40" applyFill="1"/>
    <xf numFmtId="0" fontId="2" fillId="21" borderId="0" xfId="40" applyFont="1" applyFill="1" applyAlignment="1">
      <alignment horizontal="center" vertical="center"/>
    </xf>
    <xf numFmtId="0" fontId="2" fillId="21" borderId="35" xfId="40" applyFont="1" applyFill="1" applyBorder="1" applyAlignment="1">
      <alignment vertical="top" wrapText="1"/>
    </xf>
    <xf numFmtId="0" fontId="66" fillId="21" borderId="0" xfId="40" applyFont="1" applyFill="1"/>
    <xf numFmtId="0" fontId="2" fillId="23" borderId="13" xfId="40" applyFont="1" applyFill="1" applyBorder="1" applyAlignment="1">
      <alignment horizontal="center" vertical="center"/>
    </xf>
    <xf numFmtId="0" fontId="5" fillId="21" borderId="0" xfId="40" applyFill="1" applyAlignment="1">
      <alignment vertical="center"/>
    </xf>
    <xf numFmtId="0" fontId="2" fillId="24" borderId="13" xfId="40" applyFont="1" applyFill="1" applyBorder="1" applyAlignment="1">
      <alignment horizontal="center" vertical="center"/>
    </xf>
    <xf numFmtId="0" fontId="2" fillId="25" borderId="13" xfId="40" applyFont="1" applyFill="1" applyBorder="1" applyAlignment="1">
      <alignment horizontal="center" vertical="center"/>
    </xf>
    <xf numFmtId="0" fontId="0" fillId="0" borderId="35" xfId="0" applyBorder="1" applyAlignment="1">
      <alignment vertical="top" wrapText="1"/>
    </xf>
    <xf numFmtId="0" fontId="2" fillId="26" borderId="13" xfId="40" applyFont="1" applyFill="1" applyBorder="1" applyAlignment="1">
      <alignment horizontal="center" vertical="center"/>
    </xf>
    <xf numFmtId="0" fontId="109" fillId="0" borderId="35" xfId="0" applyFont="1" applyBorder="1" applyAlignment="1">
      <alignment vertical="top" wrapText="1"/>
    </xf>
    <xf numFmtId="0" fontId="36" fillId="21" borderId="0" xfId="40" applyFont="1" applyFill="1" applyAlignment="1">
      <alignment horizontal="center" vertical="center"/>
    </xf>
    <xf numFmtId="0" fontId="2" fillId="21" borderId="34" xfId="40" applyFont="1" applyFill="1" applyBorder="1" applyAlignment="1">
      <alignment horizontal="center" vertical="center"/>
    </xf>
    <xf numFmtId="0" fontId="109" fillId="0" borderId="0" xfId="0" applyFont="1" applyAlignment="1">
      <alignment horizontal="center" vertical="center"/>
    </xf>
    <xf numFmtId="0" fontId="5" fillId="21" borderId="29" xfId="40" applyFill="1" applyBorder="1" applyAlignment="1">
      <alignment horizontal="right"/>
    </xf>
    <xf numFmtId="0" fontId="2" fillId="21" borderId="10" xfId="40" applyFont="1" applyFill="1" applyBorder="1" applyAlignment="1">
      <alignment horizontal="center" vertical="center"/>
    </xf>
    <xf numFmtId="0" fontId="5" fillId="21" borderId="10" xfId="40" applyFill="1" applyBorder="1"/>
    <xf numFmtId="0" fontId="2" fillId="21" borderId="12" xfId="40" applyFont="1" applyFill="1" applyBorder="1" applyAlignment="1">
      <alignment vertical="top" wrapText="1"/>
    </xf>
    <xf numFmtId="0" fontId="0" fillId="0" borderId="0" xfId="0" applyAlignment="1">
      <alignment horizontal="right"/>
    </xf>
    <xf numFmtId="0" fontId="109" fillId="0" borderId="0" xfId="0" applyFont="1" applyAlignment="1">
      <alignment vertical="top" wrapText="1"/>
    </xf>
    <xf numFmtId="0" fontId="0" fillId="21" borderId="0" xfId="0" applyFill="1" applyAlignment="1">
      <alignment horizontal="center"/>
    </xf>
    <xf numFmtId="0" fontId="110" fillId="27" borderId="79" xfId="0" applyFont="1" applyFill="1" applyBorder="1" applyAlignment="1">
      <alignment horizontal="center" vertical="center" wrapText="1"/>
    </xf>
    <xf numFmtId="0" fontId="110" fillId="27" borderId="80" xfId="0" applyFont="1" applyFill="1" applyBorder="1" applyAlignment="1">
      <alignment horizontal="center" vertical="center" wrapText="1"/>
    </xf>
    <xf numFmtId="0" fontId="110" fillId="27" borderId="81" xfId="0" applyFont="1" applyFill="1" applyBorder="1" applyAlignment="1">
      <alignment horizontal="center" vertical="center" wrapText="1"/>
    </xf>
    <xf numFmtId="0" fontId="110" fillId="27" borderId="82" xfId="0" applyFont="1" applyFill="1" applyBorder="1" applyAlignment="1">
      <alignment horizontal="center" vertical="center" wrapText="1"/>
    </xf>
    <xf numFmtId="0" fontId="111" fillId="0" borderId="13" xfId="0" applyFont="1" applyBorder="1" applyAlignment="1">
      <alignment horizontal="left" vertical="center" wrapText="1" indent="1"/>
    </xf>
    <xf numFmtId="0" fontId="112" fillId="28" borderId="13" xfId="0" applyFont="1" applyFill="1" applyBorder="1" applyAlignment="1">
      <alignment horizontal="center" vertical="center" wrapText="1"/>
    </xf>
    <xf numFmtId="0" fontId="5" fillId="21" borderId="13" xfId="0" applyFont="1" applyFill="1" applyBorder="1" applyAlignment="1">
      <alignment horizontal="left" vertical="center" wrapText="1" indent="1"/>
    </xf>
    <xf numFmtId="0" fontId="88" fillId="21" borderId="13" xfId="0" applyFont="1" applyFill="1" applyBorder="1" applyAlignment="1">
      <alignment horizontal="center" vertical="center" wrapText="1"/>
    </xf>
    <xf numFmtId="0" fontId="113" fillId="21" borderId="0" xfId="0" applyFont="1" applyFill="1"/>
    <xf numFmtId="0" fontId="112" fillId="0" borderId="13" xfId="0" applyFont="1" applyBorder="1" applyAlignment="1">
      <alignment horizontal="center" vertical="center" wrapText="1"/>
    </xf>
    <xf numFmtId="0" fontId="113" fillId="21" borderId="0" xfId="0" applyFont="1" applyFill="1" applyAlignment="1">
      <alignment horizontal="center"/>
    </xf>
    <xf numFmtId="0" fontId="0" fillId="21" borderId="0" xfId="0" applyFill="1" applyAlignment="1">
      <alignment horizontal="center" vertical="center"/>
    </xf>
    <xf numFmtId="0" fontId="111" fillId="0" borderId="13" xfId="0" applyFont="1" applyBorder="1" applyAlignment="1">
      <alignment horizontal="center" vertical="center" wrapText="1"/>
    </xf>
    <xf numFmtId="0" fontId="0" fillId="0" borderId="0" xfId="0" applyAlignment="1">
      <alignment horizontal="center" vertical="center"/>
    </xf>
    <xf numFmtId="0" fontId="109" fillId="21" borderId="0" xfId="0" applyFont="1" applyFill="1" applyAlignment="1">
      <alignment horizontal="center" vertical="center" wrapText="1"/>
    </xf>
    <xf numFmtId="0" fontId="114" fillId="29" borderId="83" xfId="0" applyFont="1" applyFill="1" applyBorder="1" applyAlignment="1">
      <alignment horizontal="center" vertical="center" wrapText="1"/>
    </xf>
    <xf numFmtId="0" fontId="2" fillId="0" borderId="13" xfId="39" applyFont="1" applyBorder="1" applyAlignment="1">
      <alignment horizontal="center" vertical="center" wrapText="1"/>
    </xf>
    <xf numFmtId="0" fontId="115" fillId="21" borderId="0" xfId="0" applyFont="1" applyFill="1"/>
    <xf numFmtId="0" fontId="115" fillId="0" borderId="0" xfId="0" applyFont="1"/>
    <xf numFmtId="0" fontId="109" fillId="0" borderId="0" xfId="0" applyFont="1" applyAlignment="1">
      <alignment horizontal="center" vertical="center" wrapText="1"/>
    </xf>
    <xf numFmtId="0" fontId="5" fillId="0" borderId="0" xfId="39"/>
    <xf numFmtId="0" fontId="2" fillId="0" borderId="0" xfId="39" applyFont="1" applyAlignment="1">
      <alignment wrapText="1"/>
    </xf>
    <xf numFmtId="0" fontId="14" fillId="21" borderId="13" xfId="39" quotePrefix="1" applyFont="1" applyFill="1" applyBorder="1" applyAlignment="1">
      <alignment vertical="center"/>
    </xf>
    <xf numFmtId="0" fontId="5" fillId="0" borderId="0" xfId="39" applyAlignment="1">
      <alignment wrapText="1"/>
    </xf>
    <xf numFmtId="0" fontId="14" fillId="21" borderId="13" xfId="39" applyFont="1" applyFill="1" applyBorder="1" applyAlignment="1">
      <alignment vertical="center" wrapText="1"/>
    </xf>
    <xf numFmtId="0" fontId="2" fillId="21" borderId="13" xfId="39" applyFont="1" applyFill="1" applyBorder="1" applyAlignment="1">
      <alignment vertical="center"/>
    </xf>
    <xf numFmtId="0" fontId="2" fillId="21" borderId="0" xfId="39" applyFont="1" applyFill="1" applyAlignment="1">
      <alignment horizontal="left" vertical="center"/>
    </xf>
    <xf numFmtId="0" fontId="123" fillId="24" borderId="30" xfId="39" applyFont="1" applyFill="1" applyBorder="1" applyAlignment="1">
      <alignment horizontal="center" vertical="center"/>
    </xf>
    <xf numFmtId="0" fontId="123" fillId="24" borderId="13" xfId="39" applyFont="1" applyFill="1" applyBorder="1" applyAlignment="1">
      <alignment horizontal="center" vertical="center"/>
    </xf>
    <xf numFmtId="0" fontId="123" fillId="30" borderId="13" xfId="39" applyFont="1" applyFill="1" applyBorder="1" applyAlignment="1">
      <alignment horizontal="center" vertical="center"/>
    </xf>
    <xf numFmtId="0" fontId="123" fillId="21" borderId="13" xfId="39" applyFont="1" applyFill="1" applyBorder="1" applyAlignment="1">
      <alignment horizontal="center"/>
    </xf>
    <xf numFmtId="0" fontId="125" fillId="31" borderId="13" xfId="39" applyFont="1" applyFill="1" applyBorder="1" applyAlignment="1">
      <alignment horizontal="center" wrapText="1"/>
    </xf>
    <xf numFmtId="0" fontId="112" fillId="0" borderId="13" xfId="39" applyFont="1" applyBorder="1" applyAlignment="1">
      <alignment horizontal="center" vertical="center"/>
    </xf>
    <xf numFmtId="0" fontId="5" fillId="33" borderId="0" xfId="39" applyFill="1"/>
    <xf numFmtId="0" fontId="5" fillId="26" borderId="0" xfId="39" applyFill="1" applyAlignment="1">
      <alignment horizontal="center" wrapText="1"/>
    </xf>
    <xf numFmtId="0" fontId="5" fillId="26" borderId="0" xfId="39" applyFill="1"/>
    <xf numFmtId="0" fontId="112" fillId="34" borderId="13" xfId="39" applyFont="1" applyFill="1" applyBorder="1" applyAlignment="1">
      <alignment horizontal="center" vertical="center"/>
    </xf>
    <xf numFmtId="0" fontId="112" fillId="0" borderId="13" xfId="39" applyFont="1" applyBorder="1" applyAlignment="1">
      <alignment horizontal="center"/>
    </xf>
    <xf numFmtId="0" fontId="127" fillId="0" borderId="0" xfId="39" applyFont="1"/>
    <xf numFmtId="0" fontId="112" fillId="21" borderId="13" xfId="39" applyFont="1" applyFill="1" applyBorder="1" applyAlignment="1">
      <alignment horizontal="center" vertical="center"/>
    </xf>
    <xf numFmtId="0" fontId="6" fillId="21" borderId="10" xfId="0" applyFont="1" applyFill="1" applyBorder="1" applyAlignment="1" applyProtection="1">
      <alignment horizontal="center"/>
      <protection locked="0"/>
    </xf>
    <xf numFmtId="0" fontId="10" fillId="21" borderId="0" xfId="0" applyFont="1" applyFill="1" applyAlignment="1" applyProtection="1">
      <alignment horizontal="left"/>
      <protection locked="0"/>
    </xf>
    <xf numFmtId="0" fontId="0" fillId="18" borderId="0" xfId="0" applyFill="1" applyAlignment="1">
      <alignment wrapText="1"/>
    </xf>
    <xf numFmtId="0" fontId="0" fillId="0" borderId="0" xfId="0"/>
    <xf numFmtId="0" fontId="40" fillId="0" borderId="13" xfId="0" applyFont="1" applyFill="1" applyBorder="1" applyAlignment="1" applyProtection="1">
      <alignment horizontal="center" wrapText="1"/>
      <protection locked="0"/>
    </xf>
    <xf numFmtId="2" fontId="6" fillId="0" borderId="13" xfId="0" applyNumberFormat="1" applyFont="1" applyFill="1" applyBorder="1" applyAlignment="1" applyProtection="1">
      <alignment horizontal="center"/>
      <protection locked="0"/>
    </xf>
    <xf numFmtId="167" fontId="6" fillId="0" borderId="13" xfId="0" applyNumberFormat="1" applyFont="1" applyFill="1" applyBorder="1" applyAlignment="1" applyProtection="1">
      <alignment horizontal="center"/>
      <protection locked="0"/>
    </xf>
    <xf numFmtId="0" fontId="6" fillId="0" borderId="13" xfId="0" applyFont="1" applyFill="1" applyBorder="1" applyAlignment="1" applyProtection="1">
      <alignment horizontal="center"/>
      <protection locked="0"/>
    </xf>
    <xf numFmtId="0" fontId="6" fillId="0" borderId="20" xfId="0" applyFont="1" applyFill="1" applyBorder="1" applyAlignment="1" applyProtection="1">
      <alignment horizontal="center"/>
      <protection locked="0"/>
    </xf>
    <xf numFmtId="0" fontId="0" fillId="18" borderId="0" xfId="0" applyFill="1" applyBorder="1" applyAlignment="1">
      <alignment horizontal="centerContinuous"/>
    </xf>
    <xf numFmtId="0" fontId="14" fillId="18" borderId="0" xfId="0" applyFont="1" applyFill="1" applyBorder="1" applyAlignment="1">
      <alignment horizontal="center"/>
    </xf>
    <xf numFmtId="0" fontId="6" fillId="18" borderId="0" xfId="0" quotePrefix="1" applyFont="1" applyFill="1" applyBorder="1" applyAlignment="1">
      <alignment horizontal="left"/>
    </xf>
    <xf numFmtId="0" fontId="14" fillId="18" borderId="0" xfId="0" applyFont="1" applyFill="1" applyBorder="1" applyAlignment="1">
      <alignment horizontal="left"/>
    </xf>
    <xf numFmtId="0" fontId="12" fillId="18" borderId="0" xfId="0" quotePrefix="1" applyFont="1" applyFill="1" applyBorder="1" applyAlignment="1">
      <alignment horizontal="center"/>
    </xf>
    <xf numFmtId="0" fontId="6" fillId="18" borderId="0" xfId="0" quotePrefix="1" applyFont="1" applyFill="1" applyBorder="1" applyAlignment="1">
      <alignment horizontal="center"/>
    </xf>
    <xf numFmtId="0" fontId="6" fillId="18" borderId="0" xfId="0" applyFont="1" applyFill="1" applyBorder="1" applyAlignment="1">
      <alignment horizontal="left" vertical="top"/>
    </xf>
    <xf numFmtId="0" fontId="12" fillId="18" borderId="0" xfId="0" applyFont="1" applyFill="1" applyBorder="1" applyAlignment="1">
      <alignment horizontal="left"/>
    </xf>
    <xf numFmtId="0" fontId="5" fillId="18" borderId="11" xfId="0" applyFont="1" applyFill="1" applyBorder="1"/>
    <xf numFmtId="0" fontId="5" fillId="18" borderId="0" xfId="0" applyFont="1" applyFill="1" applyBorder="1" applyAlignment="1">
      <alignment horizontal="left"/>
    </xf>
    <xf numFmtId="0" fontId="112" fillId="22" borderId="13" xfId="39" applyFont="1" applyFill="1" applyBorder="1" applyAlignment="1">
      <alignment horizontal="center"/>
    </xf>
    <xf numFmtId="0" fontId="111" fillId="0" borderId="30" xfId="39" applyFont="1" applyBorder="1" applyAlignment="1">
      <alignment horizontal="center" wrapText="1"/>
    </xf>
    <xf numFmtId="0" fontId="111" fillId="0" borderId="46" xfId="39" applyFont="1" applyBorder="1" applyAlignment="1">
      <alignment horizontal="center" wrapText="1"/>
    </xf>
    <xf numFmtId="0" fontId="111" fillId="0" borderId="14" xfId="39" applyFont="1" applyBorder="1" applyAlignment="1">
      <alignment horizontal="center" wrapText="1"/>
    </xf>
    <xf numFmtId="0" fontId="111" fillId="22" borderId="30" xfId="39" applyFont="1" applyFill="1" applyBorder="1" applyAlignment="1">
      <alignment horizontal="center"/>
    </xf>
    <xf numFmtId="0" fontId="131" fillId="0" borderId="30" xfId="39" applyFont="1" applyBorder="1" applyAlignment="1">
      <alignment horizontal="center" vertical="center"/>
    </xf>
    <xf numFmtId="0" fontId="109" fillId="0" borderId="0" xfId="46" applyFont="1" applyAlignment="1">
      <alignment horizontal="center" vertical="center"/>
    </xf>
    <xf numFmtId="0" fontId="128" fillId="0" borderId="30" xfId="39" applyFont="1" applyBorder="1" applyAlignment="1">
      <alignment horizontal="center" vertical="center"/>
    </xf>
    <xf numFmtId="0" fontId="111" fillId="22" borderId="30" xfId="39" applyFont="1" applyFill="1" applyBorder="1" applyAlignment="1">
      <alignment horizontal="center" vertical="center"/>
    </xf>
    <xf numFmtId="0" fontId="111" fillId="24" borderId="30" xfId="39" applyFont="1" applyFill="1" applyBorder="1" applyAlignment="1">
      <alignment horizontal="center" vertical="center"/>
    </xf>
    <xf numFmtId="0" fontId="111" fillId="22" borderId="13" xfId="39" applyFont="1" applyFill="1" applyBorder="1" applyAlignment="1">
      <alignment horizontal="center" vertical="center" wrapText="1"/>
    </xf>
    <xf numFmtId="0" fontId="111" fillId="24" borderId="13" xfId="39" applyFont="1" applyFill="1" applyBorder="1" applyAlignment="1">
      <alignment horizontal="center" vertical="center" wrapText="1"/>
    </xf>
    <xf numFmtId="0" fontId="111" fillId="22" borderId="13" xfId="39" applyFont="1" applyFill="1" applyBorder="1" applyAlignment="1">
      <alignment horizontal="center" vertical="center"/>
    </xf>
    <xf numFmtId="0" fontId="111" fillId="0" borderId="29" xfId="39" applyFont="1" applyBorder="1" applyAlignment="1">
      <alignment horizontal="center" vertical="center"/>
    </xf>
    <xf numFmtId="0" fontId="111" fillId="0" borderId="30" xfId="39" applyFont="1" applyBorder="1" applyAlignment="1">
      <alignment horizontal="center" vertical="center"/>
    </xf>
    <xf numFmtId="0" fontId="111" fillId="0" borderId="30" xfId="39" applyFont="1" applyBorder="1" applyAlignment="1">
      <alignment vertical="top"/>
    </xf>
    <xf numFmtId="0" fontId="111" fillId="22" borderId="30" xfId="39" applyFont="1" applyFill="1" applyBorder="1"/>
    <xf numFmtId="0" fontId="111" fillId="0" borderId="30" xfId="39" applyFont="1" applyBorder="1" applyAlignment="1">
      <alignment horizontal="right" vertical="top"/>
    </xf>
    <xf numFmtId="0" fontId="111" fillId="0" borderId="13" xfId="39" applyFont="1" applyBorder="1" applyAlignment="1">
      <alignment vertical="top"/>
    </xf>
    <xf numFmtId="0" fontId="5" fillId="0" borderId="0" xfId="39" applyAlignment="1">
      <alignment vertical="top"/>
    </xf>
    <xf numFmtId="0" fontId="5" fillId="0" borderId="30" xfId="39" applyBorder="1" applyAlignment="1">
      <alignment horizontal="right" vertical="top"/>
    </xf>
    <xf numFmtId="0" fontId="0" fillId="18" borderId="11" xfId="0" applyFill="1" applyBorder="1" applyAlignment="1" applyProtection="1">
      <alignment horizontal="left" vertical="top" wrapText="1"/>
      <protection locked="0"/>
    </xf>
    <xf numFmtId="0" fontId="0" fillId="18" borderId="25" xfId="0" applyFill="1" applyBorder="1" applyAlignment="1" applyProtection="1">
      <alignment horizontal="left" vertical="top" wrapText="1"/>
      <protection locked="0"/>
    </xf>
    <xf numFmtId="0" fontId="0" fillId="18" borderId="16" xfId="0" applyFill="1" applyBorder="1"/>
    <xf numFmtId="0" fontId="0" fillId="18" borderId="17" xfId="0" applyFill="1" applyBorder="1"/>
    <xf numFmtId="0" fontId="0" fillId="18" borderId="11" xfId="0" applyFill="1" applyBorder="1"/>
    <xf numFmtId="0" fontId="0" fillId="18" borderId="42" xfId="0" applyFill="1" applyBorder="1"/>
    <xf numFmtId="0" fontId="0" fillId="18" borderId="43" xfId="0" applyFill="1" applyBorder="1"/>
    <xf numFmtId="0" fontId="29" fillId="18" borderId="11" xfId="0" applyFont="1" applyFill="1" applyBorder="1" applyAlignment="1">
      <alignment vertical="top" wrapText="1"/>
    </xf>
    <xf numFmtId="0" fontId="29" fillId="18" borderId="25" xfId="0" applyFont="1" applyFill="1" applyBorder="1" applyAlignment="1">
      <alignment vertical="top" wrapText="1"/>
    </xf>
    <xf numFmtId="0" fontId="6" fillId="0" borderId="10" xfId="0" applyFont="1" applyBorder="1" applyAlignment="1">
      <alignment horizontal="center"/>
    </xf>
    <xf numFmtId="0" fontId="6" fillId="21" borderId="24" xfId="39" applyFont="1" applyFill="1" applyBorder="1" applyAlignment="1">
      <alignment horizontal="left" vertical="top"/>
    </xf>
    <xf numFmtId="0" fontId="6" fillId="18" borderId="30" xfId="0" applyFont="1" applyFill="1" applyBorder="1" applyAlignment="1" applyProtection="1">
      <alignment horizontal="center"/>
      <protection locked="0"/>
    </xf>
    <xf numFmtId="0" fontId="6" fillId="18" borderId="14" xfId="0" applyFont="1" applyFill="1" applyBorder="1" applyAlignment="1" applyProtection="1">
      <alignment horizontal="center"/>
      <protection locked="0"/>
    </xf>
    <xf numFmtId="0" fontId="6" fillId="18" borderId="12" xfId="0" applyFont="1" applyFill="1" applyBorder="1" applyAlignment="1" applyProtection="1">
      <alignment horizontal="center"/>
      <protection locked="0"/>
    </xf>
    <xf numFmtId="0" fontId="0" fillId="18" borderId="0" xfId="0" applyFill="1" applyAlignment="1">
      <alignment horizontal="left"/>
    </xf>
    <xf numFmtId="0" fontId="6" fillId="0" borderId="22" xfId="39" applyFont="1" applyBorder="1" applyAlignment="1">
      <alignment horizontal="center" vertical="center" wrapText="1"/>
    </xf>
    <xf numFmtId="0" fontId="6" fillId="0" borderId="39" xfId="0" applyFont="1" applyBorder="1" applyAlignment="1">
      <alignment horizontal="center" vertical="center" wrapText="1"/>
    </xf>
    <xf numFmtId="0" fontId="0" fillId="18" borderId="10" xfId="0" applyFill="1" applyBorder="1" applyAlignment="1">
      <alignment horizontal="center"/>
    </xf>
    <xf numFmtId="0" fontId="14" fillId="18" borderId="10" xfId="0" applyFont="1" applyFill="1" applyBorder="1" applyAlignment="1">
      <alignment horizontal="center"/>
    </xf>
    <xf numFmtId="0" fontId="0" fillId="18" borderId="14" xfId="0" applyFill="1" applyBorder="1" applyAlignment="1">
      <alignment horizontal="center"/>
    </xf>
    <xf numFmtId="2" fontId="0" fillId="18" borderId="13" xfId="0" applyNumberFormat="1" applyFill="1" applyBorder="1" applyAlignment="1">
      <alignment horizontal="center"/>
    </xf>
    <xf numFmtId="0" fontId="14" fillId="18" borderId="12" xfId="0" applyFont="1" applyFill="1" applyBorder="1" applyAlignment="1">
      <alignment horizontal="center"/>
    </xf>
    <xf numFmtId="0" fontId="122" fillId="21" borderId="0" xfId="39" applyFont="1" applyFill="1" applyAlignment="1">
      <alignment horizontal="center"/>
    </xf>
    <xf numFmtId="0" fontId="122" fillId="21" borderId="0" xfId="39" applyFont="1" applyFill="1"/>
    <xf numFmtId="0" fontId="5" fillId="21" borderId="0" xfId="39" applyFill="1"/>
    <xf numFmtId="0" fontId="122" fillId="21" borderId="10" xfId="39" applyFont="1" applyFill="1" applyBorder="1"/>
    <xf numFmtId="0" fontId="5" fillId="21" borderId="0" xfId="39" applyFill="1" applyBorder="1" applyAlignment="1">
      <alignment horizontal="centerContinuous"/>
    </xf>
    <xf numFmtId="0" fontId="14" fillId="21" borderId="0" xfId="39" applyFont="1" applyFill="1" applyBorder="1" applyAlignment="1">
      <alignment horizontal="center"/>
    </xf>
    <xf numFmtId="0" fontId="6" fillId="21" borderId="0" xfId="39" quotePrefix="1" applyFont="1" applyFill="1" applyBorder="1" applyAlignment="1">
      <alignment horizontal="left"/>
    </xf>
    <xf numFmtId="0" fontId="14" fillId="21" borderId="0" xfId="39" applyFont="1" applyFill="1" applyBorder="1" applyAlignment="1">
      <alignment horizontal="left"/>
    </xf>
    <xf numFmtId="0" fontId="6" fillId="18" borderId="0" xfId="39" quotePrefix="1" applyFont="1" applyFill="1" applyBorder="1" applyAlignment="1">
      <alignment horizontal="center"/>
    </xf>
    <xf numFmtId="0" fontId="6" fillId="18" borderId="0" xfId="39" applyFont="1" applyFill="1" applyBorder="1" applyAlignment="1">
      <alignment horizontal="left" vertical="top"/>
    </xf>
    <xf numFmtId="2" fontId="6" fillId="18" borderId="22" xfId="39" applyNumberFormat="1" applyFont="1" applyFill="1" applyBorder="1" applyAlignment="1" applyProtection="1">
      <alignment horizontal="center"/>
      <protection locked="0"/>
    </xf>
    <xf numFmtId="0" fontId="10" fillId="21" borderId="0" xfId="0" applyFont="1" applyFill="1"/>
    <xf numFmtId="0" fontId="0" fillId="18" borderId="16" xfId="0" applyFill="1" applyBorder="1" applyAlignment="1"/>
    <xf numFmtId="0" fontId="0" fillId="18" borderId="11" xfId="0" applyFill="1" applyBorder="1" applyAlignment="1"/>
    <xf numFmtId="0" fontId="0" fillId="18" borderId="42" xfId="0" applyFill="1" applyBorder="1" applyAlignment="1"/>
    <xf numFmtId="0" fontId="36" fillId="18" borderId="16" xfId="0" applyFont="1" applyFill="1" applyBorder="1" applyAlignment="1">
      <alignment vertical="center"/>
    </xf>
    <xf numFmtId="0" fontId="36" fillId="18" borderId="17" xfId="0" applyFont="1" applyFill="1" applyBorder="1" applyAlignment="1">
      <alignment vertical="center"/>
    </xf>
    <xf numFmtId="0" fontId="36" fillId="18" borderId="11" xfId="0" applyFont="1" applyFill="1" applyBorder="1" applyAlignment="1">
      <alignment vertical="center"/>
    </xf>
    <xf numFmtId="0" fontId="36" fillId="18" borderId="42" xfId="0" applyFont="1" applyFill="1" applyBorder="1" applyAlignment="1">
      <alignment vertical="center"/>
    </xf>
    <xf numFmtId="0" fontId="36" fillId="18" borderId="43" xfId="0" applyFont="1" applyFill="1" applyBorder="1" applyAlignment="1">
      <alignment vertical="center"/>
    </xf>
    <xf numFmtId="0" fontId="36" fillId="18" borderId="0" xfId="0" applyFont="1" applyFill="1" applyBorder="1" applyAlignment="1">
      <alignment vertical="center"/>
    </xf>
    <xf numFmtId="0" fontId="0" fillId="18" borderId="0" xfId="0" applyFill="1" applyBorder="1" applyAlignment="1">
      <alignment horizontal="center"/>
    </xf>
    <xf numFmtId="0" fontId="6" fillId="18" borderId="56" xfId="0" quotePrefix="1" applyFont="1" applyFill="1" applyBorder="1" applyAlignment="1">
      <alignment horizontal="left"/>
    </xf>
    <xf numFmtId="0" fontId="0" fillId="18" borderId="62" xfId="0" applyFill="1" applyBorder="1"/>
    <xf numFmtId="0" fontId="6" fillId="18" borderId="15" xfId="0" quotePrefix="1" applyFont="1" applyFill="1" applyBorder="1" applyAlignment="1">
      <alignment horizontal="left"/>
    </xf>
    <xf numFmtId="0" fontId="0" fillId="18" borderId="0" xfId="0" applyFill="1" applyBorder="1"/>
    <xf numFmtId="0" fontId="36" fillId="18" borderId="71" xfId="0" applyFont="1" applyFill="1" applyBorder="1" applyAlignment="1">
      <alignment vertical="center"/>
    </xf>
    <xf numFmtId="0" fontId="36" fillId="18" borderId="70" xfId="0" applyFont="1" applyFill="1" applyBorder="1" applyAlignment="1">
      <alignment vertical="center"/>
    </xf>
    <xf numFmtId="0" fontId="13" fillId="18" borderId="16" xfId="0" applyFont="1" applyFill="1" applyBorder="1" applyAlignment="1">
      <alignment wrapText="1"/>
    </xf>
    <xf numFmtId="0" fontId="43" fillId="18" borderId="17" xfId="0" applyFont="1" applyFill="1" applyBorder="1" applyAlignment="1"/>
    <xf numFmtId="0" fontId="43" fillId="18" borderId="11" xfId="0" applyFont="1" applyFill="1" applyBorder="1" applyAlignment="1"/>
    <xf numFmtId="0" fontId="43" fillId="18" borderId="42" xfId="0" applyFont="1" applyFill="1" applyBorder="1" applyAlignment="1"/>
    <xf numFmtId="0" fontId="43" fillId="18" borderId="43" xfId="0" applyFont="1" applyFill="1" applyBorder="1" applyAlignment="1"/>
    <xf numFmtId="0" fontId="43" fillId="18" borderId="0" xfId="0" applyFont="1" applyFill="1" applyBorder="1" applyAlignment="1"/>
    <xf numFmtId="0" fontId="6" fillId="18" borderId="0" xfId="0" applyFont="1" applyFill="1" applyBorder="1"/>
    <xf numFmtId="0" fontId="11" fillId="18" borderId="70" xfId="0" applyFont="1" applyFill="1" applyBorder="1" applyAlignment="1">
      <alignment vertical="center" wrapText="1"/>
    </xf>
    <xf numFmtId="0" fontId="0" fillId="18" borderId="71" xfId="0" applyFill="1" applyBorder="1" applyAlignment="1">
      <alignment vertical="center"/>
    </xf>
    <xf numFmtId="0" fontId="42" fillId="18" borderId="0" xfId="0" applyFont="1" applyFill="1" applyAlignment="1"/>
    <xf numFmtId="0" fontId="11" fillId="18" borderId="17" xfId="0" applyFont="1" applyFill="1" applyBorder="1" applyAlignment="1"/>
    <xf numFmtId="0" fontId="11" fillId="18" borderId="11" xfId="0" applyFont="1" applyFill="1" applyBorder="1" applyAlignment="1"/>
    <xf numFmtId="0" fontId="11" fillId="18" borderId="42" xfId="0" applyFont="1" applyFill="1" applyBorder="1" applyAlignment="1"/>
    <xf numFmtId="0" fontId="11" fillId="18" borderId="43" xfId="0" applyFont="1" applyFill="1" applyBorder="1" applyAlignment="1"/>
    <xf numFmtId="0" fontId="11" fillId="18" borderId="16" xfId="0" applyFont="1" applyFill="1" applyBorder="1" applyAlignment="1"/>
    <xf numFmtId="0" fontId="11" fillId="18" borderId="0" xfId="0" applyFont="1" applyFill="1" applyBorder="1" applyAlignment="1"/>
    <xf numFmtId="0" fontId="0" fillId="18" borderId="0" xfId="0" applyFill="1" applyBorder="1" applyAlignment="1">
      <alignment horizontal="left"/>
    </xf>
    <xf numFmtId="0" fontId="30" fillId="18" borderId="0" xfId="0" applyFont="1" applyFill="1" applyBorder="1" applyAlignment="1">
      <alignment horizontal="left"/>
    </xf>
    <xf numFmtId="0" fontId="17" fillId="18" borderId="0" xfId="0" applyFont="1" applyFill="1" applyBorder="1" applyAlignment="1">
      <alignment horizontal="left"/>
    </xf>
    <xf numFmtId="0" fontId="31" fillId="18" borderId="0" xfId="0" applyFont="1" applyFill="1" applyBorder="1" applyAlignment="1">
      <alignment horizontal="left"/>
    </xf>
    <xf numFmtId="0" fontId="30" fillId="18" borderId="0" xfId="0" applyFont="1" applyFill="1" applyBorder="1"/>
    <xf numFmtId="0" fontId="85" fillId="18" borderId="0" xfId="0" applyFont="1" applyFill="1" applyBorder="1"/>
    <xf numFmtId="0" fontId="86" fillId="18" borderId="0" xfId="0" applyFont="1" applyFill="1" applyBorder="1"/>
    <xf numFmtId="0" fontId="87" fillId="0" borderId="0" xfId="0" applyFont="1" applyBorder="1" applyAlignment="1">
      <alignment horizontal="center"/>
    </xf>
    <xf numFmtId="0" fontId="116" fillId="18" borderId="0" xfId="0" applyFont="1" applyFill="1" applyBorder="1"/>
    <xf numFmtId="0" fontId="36" fillId="18" borderId="0" xfId="0" applyFont="1" applyFill="1" applyBorder="1" applyAlignment="1">
      <alignment horizontal="center"/>
    </xf>
    <xf numFmtId="0" fontId="13" fillId="18" borderId="0" xfId="0" applyFont="1" applyFill="1" applyBorder="1" applyAlignment="1">
      <alignment horizontal="center"/>
    </xf>
    <xf numFmtId="0" fontId="0" fillId="18" borderId="0" xfId="0" applyFill="1" applyBorder="1" applyAlignment="1" applyProtection="1">
      <alignment wrapText="1"/>
      <protection locked="0"/>
    </xf>
    <xf numFmtId="0" fontId="0" fillId="18" borderId="0" xfId="0" applyFill="1" applyBorder="1" applyAlignment="1" applyProtection="1">
      <alignment horizontal="left" vertical="top" wrapText="1"/>
      <protection locked="0"/>
    </xf>
    <xf numFmtId="0" fontId="32" fillId="18" borderId="0" xfId="0" applyFont="1" applyFill="1" applyBorder="1" applyAlignment="1" applyProtection="1">
      <alignment horizontal="left" vertical="top" wrapText="1"/>
      <protection locked="0"/>
    </xf>
    <xf numFmtId="0" fontId="0" fillId="18" borderId="0" xfId="0" applyFill="1" applyBorder="1" applyProtection="1">
      <protection locked="0"/>
    </xf>
    <xf numFmtId="0" fontId="0" fillId="18" borderId="0" xfId="0" applyFill="1" applyBorder="1" applyAlignment="1" applyProtection="1">
      <alignment horizontal="left" vertical="center" wrapText="1"/>
      <protection locked="0"/>
    </xf>
    <xf numFmtId="0" fontId="0" fillId="18" borderId="0" xfId="0" applyFill="1" applyBorder="1" applyAlignment="1" applyProtection="1">
      <alignment horizontal="left"/>
      <protection locked="0"/>
    </xf>
    <xf numFmtId="0" fontId="18" fillId="18" borderId="0" xfId="0" applyFont="1" applyFill="1" applyBorder="1" applyAlignment="1" applyProtection="1">
      <alignment horizontal="left"/>
      <protection locked="0"/>
    </xf>
    <xf numFmtId="0" fontId="5" fillId="18" borderId="0" xfId="0" applyFont="1" applyFill="1" applyBorder="1" applyAlignment="1" applyProtection="1">
      <alignment horizontal="left"/>
      <protection locked="0"/>
    </xf>
    <xf numFmtId="14" fontId="18" fillId="18" borderId="0" xfId="0" applyNumberFormat="1" applyFont="1" applyFill="1" applyBorder="1" applyAlignment="1" applyProtection="1">
      <alignment horizontal="left"/>
      <protection locked="0"/>
    </xf>
    <xf numFmtId="0" fontId="18" fillId="18" borderId="0" xfId="0" quotePrefix="1" applyFont="1" applyFill="1" applyBorder="1" applyAlignment="1" applyProtection="1">
      <alignment horizontal="left"/>
      <protection locked="0"/>
    </xf>
    <xf numFmtId="0" fontId="12" fillId="18" borderId="0" xfId="0" applyFont="1" applyFill="1" applyBorder="1" applyAlignment="1" applyProtection="1">
      <alignment horizontal="left"/>
      <protection locked="0"/>
    </xf>
    <xf numFmtId="0" fontId="29" fillId="18" borderId="0" xfId="0" applyFont="1" applyFill="1" applyBorder="1" applyAlignment="1">
      <alignment vertical="top" wrapText="1"/>
    </xf>
    <xf numFmtId="0" fontId="6" fillId="0" borderId="0" xfId="0" applyFont="1" applyBorder="1"/>
    <xf numFmtId="0" fontId="0" fillId="0" borderId="0" xfId="0" applyBorder="1"/>
    <xf numFmtId="0" fontId="28" fillId="0" borderId="0" xfId="0" applyFont="1" applyBorder="1"/>
    <xf numFmtId="0" fontId="6" fillId="0" borderId="0" xfId="0" applyFont="1" applyBorder="1" applyAlignment="1">
      <alignment wrapText="1"/>
    </xf>
    <xf numFmtId="0" fontId="6" fillId="0" borderId="0" xfId="0" applyFont="1" applyBorder="1" applyAlignment="1">
      <alignment horizontal="center"/>
    </xf>
    <xf numFmtId="166" fontId="0" fillId="21" borderId="0" xfId="0" applyNumberFormat="1" applyFill="1" applyBorder="1" applyAlignment="1" applyProtection="1">
      <alignment horizontal="center"/>
      <protection locked="0"/>
    </xf>
    <xf numFmtId="0" fontId="7" fillId="0" borderId="0" xfId="0" applyFont="1" applyBorder="1"/>
    <xf numFmtId="0" fontId="8" fillId="0" borderId="0" xfId="0" applyFont="1" applyBorder="1"/>
    <xf numFmtId="0" fontId="89" fillId="21" borderId="0" xfId="0" applyFont="1" applyFill="1" applyBorder="1"/>
    <xf numFmtId="0" fontId="0" fillId="21" borderId="0" xfId="0" applyFill="1" applyBorder="1"/>
    <xf numFmtId="0" fontId="28" fillId="0" borderId="0" xfId="0" applyFont="1" applyBorder="1" applyAlignment="1">
      <alignment horizontal="right"/>
    </xf>
    <xf numFmtId="0" fontId="6" fillId="21" borderId="0" xfId="0" applyFont="1" applyFill="1" applyBorder="1"/>
    <xf numFmtId="0" fontId="12" fillId="0" borderId="0" xfId="0" applyFont="1" applyBorder="1"/>
    <xf numFmtId="0" fontId="94" fillId="0" borderId="0" xfId="0" applyFont="1" applyBorder="1" applyAlignment="1">
      <alignment wrapText="1"/>
    </xf>
    <xf numFmtId="0" fontId="0" fillId="0" borderId="0" xfId="0" applyBorder="1" applyProtection="1">
      <protection locked="0"/>
    </xf>
    <xf numFmtId="0" fontId="6" fillId="0" borderId="0" xfId="0" applyFont="1" applyBorder="1" applyAlignment="1">
      <alignment horizontal="right"/>
    </xf>
    <xf numFmtId="0" fontId="40" fillId="0" borderId="0" xfId="0" applyFont="1" applyBorder="1"/>
    <xf numFmtId="0" fontId="36" fillId="18" borderId="52" xfId="0" applyFont="1" applyFill="1" applyBorder="1" applyAlignment="1">
      <alignment vertical="center" wrapText="1"/>
    </xf>
    <xf numFmtId="0" fontId="14" fillId="21" borderId="0" xfId="0" applyFont="1" applyFill="1" applyBorder="1"/>
    <xf numFmtId="0" fontId="6" fillId="21" borderId="0" xfId="0" quotePrefix="1" applyFont="1" applyFill="1" applyBorder="1" applyAlignment="1">
      <alignment horizontal="left"/>
    </xf>
    <xf numFmtId="0" fontId="14" fillId="21" borderId="25" xfId="0" applyFont="1" applyFill="1" applyBorder="1"/>
    <xf numFmtId="0" fontId="0" fillId="21" borderId="0" xfId="0" applyFill="1" applyBorder="1" applyAlignment="1">
      <alignment horizontal="center"/>
    </xf>
    <xf numFmtId="0" fontId="14" fillId="21" borderId="0" xfId="0" applyFont="1" applyFill="1" applyBorder="1" applyAlignment="1">
      <alignment horizontal="center"/>
    </xf>
    <xf numFmtId="0" fontId="14" fillId="21" borderId="0" xfId="0" applyFont="1" applyFill="1" applyBorder="1" applyAlignment="1">
      <alignment horizontal="left"/>
    </xf>
    <xf numFmtId="0" fontId="6" fillId="21" borderId="11" xfId="0" applyFont="1" applyFill="1" applyBorder="1" applyAlignment="1">
      <alignment vertical="top"/>
    </xf>
    <xf numFmtId="0" fontId="107" fillId="21" borderId="0" xfId="0" applyFont="1" applyFill="1" applyBorder="1"/>
    <xf numFmtId="0" fontId="107" fillId="21" borderId="0" xfId="0" applyFont="1" applyFill="1" applyBorder="1" applyAlignment="1">
      <alignment vertical="top"/>
    </xf>
    <xf numFmtId="0" fontId="6" fillId="21" borderId="0" xfId="0" applyFont="1" applyFill="1" applyBorder="1" applyAlignment="1">
      <alignment vertical="top"/>
    </xf>
    <xf numFmtId="0" fontId="14" fillId="21" borderId="0" xfId="0" quotePrefix="1" applyFont="1" applyFill="1" applyBorder="1" applyProtection="1">
      <protection locked="0"/>
    </xf>
    <xf numFmtId="0" fontId="14" fillId="21" borderId="25" xfId="0" quotePrefix="1" applyFont="1" applyFill="1" applyBorder="1" applyProtection="1">
      <protection locked="0"/>
    </xf>
    <xf numFmtId="0" fontId="107" fillId="21" borderId="0" xfId="0" quotePrefix="1" applyFont="1" applyFill="1" applyBorder="1"/>
    <xf numFmtId="0" fontId="6" fillId="21" borderId="0" xfId="0" quotePrefix="1" applyFont="1" applyFill="1" applyBorder="1"/>
    <xf numFmtId="0" fontId="6" fillId="21" borderId="25" xfId="0" quotePrefix="1" applyFont="1" applyFill="1" applyBorder="1"/>
    <xf numFmtId="0" fontId="107" fillId="21" borderId="0" xfId="0" quotePrefix="1" applyFont="1" applyFill="1" applyBorder="1" applyAlignment="1">
      <alignment horizontal="center"/>
    </xf>
    <xf numFmtId="0" fontId="6" fillId="21" borderId="0" xfId="0" applyFont="1" applyFill="1" applyBorder="1" applyAlignment="1">
      <alignment horizontal="left" vertical="top"/>
    </xf>
    <xf numFmtId="0" fontId="6" fillId="21" borderId="0" xfId="0" quotePrefix="1" applyFont="1" applyFill="1" applyBorder="1" applyAlignment="1">
      <alignment horizontal="center"/>
    </xf>
    <xf numFmtId="0" fontId="6" fillId="21" borderId="0" xfId="0" applyFont="1" applyFill="1" applyBorder="1" applyAlignment="1">
      <alignment vertical="center" wrapText="1"/>
    </xf>
    <xf numFmtId="0" fontId="6" fillId="21" borderId="0" xfId="0" applyFont="1" applyFill="1" applyBorder="1" applyAlignment="1">
      <alignment horizontal="center" vertical="top"/>
    </xf>
    <xf numFmtId="0" fontId="6" fillId="21" borderId="11" xfId="0" applyFont="1" applyFill="1" applyBorder="1" applyAlignment="1">
      <alignment vertical="center" wrapText="1"/>
    </xf>
    <xf numFmtId="0" fontId="6" fillId="21" borderId="0" xfId="0" quotePrefix="1" applyFont="1" applyFill="1" applyBorder="1" applyAlignment="1">
      <alignment vertical="center" wrapText="1"/>
    </xf>
    <xf numFmtId="0" fontId="6" fillId="21" borderId="0" xfId="0" applyFont="1" applyFill="1" applyBorder="1" applyAlignment="1">
      <alignment vertical="center"/>
    </xf>
    <xf numFmtId="0" fontId="6" fillId="21" borderId="25" xfId="0" quotePrefix="1" applyFont="1" applyFill="1" applyBorder="1" applyAlignment="1">
      <alignment vertical="center" wrapText="1"/>
    </xf>
    <xf numFmtId="0" fontId="6" fillId="21" borderId="11" xfId="0" applyFont="1" applyFill="1" applyBorder="1" applyAlignment="1">
      <alignment horizontal="center" wrapText="1"/>
    </xf>
    <xf numFmtId="0" fontId="6" fillId="21" borderId="0" xfId="0" applyFont="1" applyFill="1" applyBorder="1" applyProtection="1">
      <protection locked="0"/>
    </xf>
    <xf numFmtId="2" fontId="6" fillId="21" borderId="0" xfId="0" applyNumberFormat="1" applyFont="1" applyFill="1" applyBorder="1" applyAlignment="1" applyProtection="1">
      <alignment horizontal="center"/>
      <protection locked="0"/>
    </xf>
    <xf numFmtId="2" fontId="107" fillId="21" borderId="0" xfId="0" applyNumberFormat="1" applyFont="1" applyFill="1" applyBorder="1" applyAlignment="1" applyProtection="1">
      <alignment horizontal="center"/>
      <protection locked="0"/>
    </xf>
    <xf numFmtId="0" fontId="6" fillId="21" borderId="25" xfId="0" applyFont="1" applyFill="1" applyBorder="1" applyAlignment="1" applyProtection="1">
      <alignment horizontal="center"/>
      <protection locked="0"/>
    </xf>
    <xf numFmtId="0" fontId="6" fillId="21" borderId="11" xfId="0" applyFont="1" applyFill="1" applyBorder="1" applyAlignment="1" applyProtection="1">
      <alignment horizontal="center"/>
      <protection locked="0"/>
    </xf>
    <xf numFmtId="0" fontId="25" fillId="21" borderId="0" xfId="0" applyFont="1" applyFill="1" applyBorder="1" applyProtection="1">
      <protection locked="0"/>
    </xf>
    <xf numFmtId="0" fontId="26" fillId="21" borderId="0" xfId="0" applyFont="1" applyFill="1" applyBorder="1" applyAlignment="1" applyProtection="1">
      <alignment horizontal="center"/>
      <protection locked="0"/>
    </xf>
    <xf numFmtId="167" fontId="26" fillId="21" borderId="0" xfId="0" applyNumberFormat="1" applyFont="1" applyFill="1" applyBorder="1" applyAlignment="1" applyProtection="1">
      <alignment horizontal="center"/>
      <protection locked="0"/>
    </xf>
    <xf numFmtId="0" fontId="6" fillId="21" borderId="0" xfId="0" applyFont="1" applyFill="1" applyBorder="1" applyAlignment="1" applyProtection="1">
      <alignment horizontal="center"/>
      <protection locked="0"/>
    </xf>
    <xf numFmtId="167" fontId="6" fillId="21" borderId="0" xfId="0" applyNumberFormat="1" applyFont="1" applyFill="1" applyBorder="1" applyAlignment="1" applyProtection="1">
      <alignment horizontal="center"/>
      <protection locked="0"/>
    </xf>
    <xf numFmtId="0" fontId="129" fillId="0" borderId="0" xfId="0" applyFont="1" applyBorder="1" applyAlignment="1">
      <alignment vertical="center"/>
    </xf>
    <xf numFmtId="0" fontId="107" fillId="21" borderId="0" xfId="0" applyFont="1" applyFill="1" applyBorder="1" applyAlignment="1">
      <alignment vertical="center"/>
    </xf>
    <xf numFmtId="0" fontId="107" fillId="21" borderId="0" xfId="0" applyFont="1" applyFill="1" applyBorder="1" applyProtection="1">
      <protection locked="0"/>
    </xf>
    <xf numFmtId="0" fontId="107" fillId="21" borderId="0" xfId="0" applyFont="1" applyFill="1" applyBorder="1" applyAlignment="1" applyProtection="1">
      <alignment horizontal="center"/>
      <protection locked="0"/>
    </xf>
    <xf numFmtId="167" fontId="107" fillId="21" borderId="0" xfId="0" applyNumberFormat="1" applyFont="1" applyFill="1" applyBorder="1" applyAlignment="1" applyProtection="1">
      <alignment horizontal="center"/>
      <protection locked="0"/>
    </xf>
    <xf numFmtId="0" fontId="107" fillId="21" borderId="0" xfId="0" applyFont="1" applyFill="1" applyBorder="1" applyAlignment="1" applyProtection="1">
      <alignment horizontal="left"/>
      <protection locked="0"/>
    </xf>
    <xf numFmtId="0" fontId="3" fillId="21" borderId="0" xfId="0" applyFont="1" applyFill="1" applyBorder="1" applyAlignment="1" applyProtection="1">
      <alignment horizontal="center"/>
      <protection locked="0"/>
    </xf>
    <xf numFmtId="2" fontId="3" fillId="21" borderId="0" xfId="0" applyNumberFormat="1" applyFont="1" applyFill="1" applyBorder="1" applyAlignment="1" applyProtection="1">
      <alignment horizontal="center"/>
      <protection locked="0"/>
    </xf>
    <xf numFmtId="0" fontId="10" fillId="21" borderId="11" xfId="0" applyFont="1" applyFill="1" applyBorder="1" applyAlignment="1" applyProtection="1">
      <alignment horizontal="left"/>
      <protection locked="0"/>
    </xf>
    <xf numFmtId="0" fontId="10" fillId="21" borderId="0" xfId="0" applyFont="1" applyFill="1" applyBorder="1" applyAlignment="1" applyProtection="1">
      <alignment horizontal="left"/>
      <protection locked="0"/>
    </xf>
    <xf numFmtId="0" fontId="10" fillId="21" borderId="25" xfId="0" applyFont="1" applyFill="1" applyBorder="1"/>
    <xf numFmtId="0" fontId="0" fillId="21" borderId="11" xfId="0" applyFill="1" applyBorder="1"/>
    <xf numFmtId="0" fontId="0" fillId="21" borderId="25" xfId="0" applyFill="1" applyBorder="1"/>
    <xf numFmtId="0" fontId="24" fillId="21" borderId="0" xfId="0" applyFont="1" applyFill="1" applyBorder="1"/>
    <xf numFmtId="0" fontId="0" fillId="21" borderId="0" xfId="0" applyFill="1" applyBorder="1" applyProtection="1">
      <protection locked="0"/>
    </xf>
    <xf numFmtId="14" fontId="0" fillId="21" borderId="0" xfId="0" applyNumberFormat="1" applyFill="1" applyBorder="1" applyProtection="1">
      <protection locked="0"/>
    </xf>
    <xf numFmtId="0" fontId="22" fillId="21" borderId="42" xfId="0" applyFont="1" applyFill="1" applyBorder="1"/>
    <xf numFmtId="0" fontId="22" fillId="21" borderId="43" xfId="0" applyFont="1" applyFill="1" applyBorder="1"/>
    <xf numFmtId="15" fontId="23" fillId="21" borderId="43" xfId="0" applyNumberFormat="1" applyFont="1" applyFill="1" applyBorder="1"/>
    <xf numFmtId="15" fontId="22" fillId="21" borderId="43" xfId="0" applyNumberFormat="1" applyFont="1" applyFill="1" applyBorder="1" applyAlignment="1">
      <alignment horizontal="center"/>
    </xf>
    <xf numFmtId="15" fontId="22" fillId="21" borderId="43" xfId="0" applyNumberFormat="1" applyFont="1" applyFill="1" applyBorder="1"/>
    <xf numFmtId="0" fontId="22" fillId="21" borderId="43" xfId="0" applyFont="1" applyFill="1" applyBorder="1" applyAlignment="1">
      <alignment horizontal="right"/>
    </xf>
    <xf numFmtId="15" fontId="22" fillId="21" borderId="44" xfId="0" applyNumberFormat="1" applyFont="1" applyFill="1" applyBorder="1"/>
    <xf numFmtId="0" fontId="112" fillId="0" borderId="19" xfId="0" applyFont="1" applyBorder="1" applyAlignment="1">
      <alignment horizontal="center" vertical="center" wrapText="1"/>
    </xf>
    <xf numFmtId="0" fontId="112" fillId="28" borderId="20" xfId="0" applyFont="1" applyFill="1" applyBorder="1" applyAlignment="1">
      <alignment horizontal="center" vertical="center" wrapText="1"/>
    </xf>
    <xf numFmtId="0" fontId="114" fillId="29" borderId="87" xfId="0" applyFont="1" applyFill="1" applyBorder="1" applyAlignment="1">
      <alignment horizontal="center" vertical="center" wrapText="1"/>
    </xf>
    <xf numFmtId="0" fontId="114" fillId="29" borderId="88" xfId="0" applyFont="1" applyFill="1" applyBorder="1" applyAlignment="1">
      <alignment horizontal="center" vertical="center" wrapText="1"/>
    </xf>
    <xf numFmtId="0" fontId="2" fillId="0" borderId="67" xfId="0" applyFont="1" applyBorder="1" applyAlignment="1">
      <alignment horizontal="center" vertical="center" wrapText="1"/>
    </xf>
    <xf numFmtId="0" fontId="5" fillId="0" borderId="20" xfId="39" applyBorder="1" applyAlignment="1">
      <alignment horizontal="left"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39" applyFont="1" applyBorder="1" applyAlignment="1">
      <alignment horizontal="center" vertical="center" wrapText="1"/>
    </xf>
    <xf numFmtId="0" fontId="5" fillId="0" borderId="23" xfId="39" applyBorder="1" applyAlignment="1">
      <alignment horizontal="left" vertical="center" wrapText="1"/>
    </xf>
    <xf numFmtId="0" fontId="14" fillId="18" borderId="0" xfId="0" applyFont="1" applyFill="1" applyBorder="1"/>
    <xf numFmtId="0" fontId="0" fillId="18" borderId="0" xfId="0" quotePrefix="1" applyFill="1" applyBorder="1"/>
    <xf numFmtId="165" fontId="0" fillId="18" borderId="0" xfId="0" applyNumberFormat="1" applyFill="1" applyBorder="1" applyAlignment="1" applyProtection="1">
      <alignment horizontal="center"/>
      <protection locked="0"/>
    </xf>
    <xf numFmtId="0" fontId="0" fillId="18" borderId="0" xfId="0" applyFill="1" applyBorder="1" applyAlignment="1">
      <alignment horizontal="right"/>
    </xf>
    <xf numFmtId="166" fontId="0" fillId="18" borderId="0" xfId="0" applyNumberFormat="1" applyFill="1" applyBorder="1" applyAlignment="1">
      <alignment horizontal="left"/>
    </xf>
    <xf numFmtId="165" fontId="0" fillId="18" borderId="0" xfId="0" applyNumberFormat="1" applyFill="1" applyBorder="1" applyAlignment="1">
      <alignment horizontal="left"/>
    </xf>
    <xf numFmtId="0" fontId="10" fillId="18" borderId="0" xfId="0" applyFont="1" applyFill="1" applyBorder="1"/>
    <xf numFmtId="0" fontId="6" fillId="18" borderId="39" xfId="0" applyFont="1" applyFill="1" applyBorder="1"/>
    <xf numFmtId="165" fontId="14" fillId="18" borderId="12" xfId="0" applyNumberFormat="1" applyFont="1" applyFill="1" applyBorder="1" applyAlignment="1" applyProtection="1">
      <alignment horizontal="centerContinuous"/>
      <protection locked="0"/>
    </xf>
    <xf numFmtId="0" fontId="14" fillId="18" borderId="0" xfId="0" applyFont="1" applyFill="1" applyBorder="1" applyAlignment="1" applyProtection="1">
      <alignment horizontal="left"/>
      <protection locked="0"/>
    </xf>
    <xf numFmtId="0" fontId="2" fillId="0" borderId="13" xfId="0" applyFont="1" applyBorder="1" applyAlignment="1">
      <alignment horizontal="right"/>
    </xf>
    <xf numFmtId="0" fontId="0" fillId="18" borderId="0" xfId="0" applyFill="1" applyAlignment="1">
      <alignment wrapText="1"/>
    </xf>
    <xf numFmtId="0" fontId="5" fillId="0" borderId="0" xfId="0" applyFont="1"/>
    <xf numFmtId="0" fontId="6" fillId="18" borderId="16" xfId="0" applyFont="1" applyFill="1" applyBorder="1" applyAlignment="1">
      <alignment vertical="top"/>
    </xf>
    <xf numFmtId="0" fontId="6" fillId="18" borderId="17" xfId="0" applyFont="1" applyFill="1" applyBorder="1" applyAlignment="1">
      <alignment vertical="top"/>
    </xf>
    <xf numFmtId="0" fontId="0" fillId="18" borderId="17" xfId="0" applyFill="1" applyBorder="1" applyAlignment="1">
      <alignment vertical="top"/>
    </xf>
    <xf numFmtId="0" fontId="0" fillId="18" borderId="41" xfId="0" applyFill="1" applyBorder="1" applyAlignment="1">
      <alignment vertical="top"/>
    </xf>
    <xf numFmtId="0" fontId="6" fillId="18" borderId="43" xfId="0" quotePrefix="1" applyFont="1" applyFill="1" applyBorder="1" applyAlignment="1"/>
    <xf numFmtId="0" fontId="6" fillId="18" borderId="44" xfId="0" quotePrefix="1" applyFont="1" applyFill="1" applyBorder="1" applyAlignment="1"/>
    <xf numFmtId="0" fontId="6" fillId="18" borderId="42" xfId="0" applyFont="1" applyFill="1" applyBorder="1" applyAlignment="1">
      <alignment horizontal="right"/>
    </xf>
    <xf numFmtId="0" fontId="6" fillId="18" borderId="43" xfId="0" quotePrefix="1" applyFont="1" applyFill="1" applyBorder="1" applyAlignment="1">
      <alignment horizontal="right"/>
    </xf>
    <xf numFmtId="0" fontId="34" fillId="18" borderId="0" xfId="0" applyFont="1" applyFill="1" applyBorder="1" applyAlignment="1">
      <alignment horizontal="center"/>
    </xf>
    <xf numFmtId="0" fontId="35" fillId="0" borderId="0" xfId="0" applyFont="1" applyBorder="1" applyAlignment="1">
      <alignment horizontal="center"/>
    </xf>
    <xf numFmtId="0" fontId="36" fillId="18" borderId="0" xfId="0" applyFont="1" applyFill="1" applyBorder="1" applyAlignment="1">
      <alignment horizontal="center"/>
    </xf>
    <xf numFmtId="170" fontId="36" fillId="18" borderId="0" xfId="0" applyNumberFormat="1" applyFont="1" applyFill="1" applyBorder="1" applyAlignment="1">
      <alignment horizontal="center"/>
    </xf>
    <xf numFmtId="0" fontId="13" fillId="18" borderId="0" xfId="0" applyFont="1" applyFill="1" applyBorder="1" applyAlignment="1">
      <alignment horizontal="center"/>
    </xf>
    <xf numFmtId="0" fontId="35" fillId="18" borderId="0" xfId="0" applyFont="1" applyFill="1" applyBorder="1" applyAlignment="1">
      <alignment horizontal="center"/>
    </xf>
    <xf numFmtId="0" fontId="19" fillId="18" borderId="42" xfId="0" applyFont="1" applyFill="1" applyBorder="1" applyAlignment="1" applyProtection="1">
      <alignment horizontal="left" vertical="center" wrapText="1"/>
      <protection locked="0"/>
    </xf>
    <xf numFmtId="0" fontId="0" fillId="18" borderId="43" xfId="0" applyFill="1" applyBorder="1" applyAlignment="1" applyProtection="1">
      <alignment horizontal="left" vertical="center" wrapText="1"/>
      <protection locked="0"/>
    </xf>
    <xf numFmtId="0" fontId="0" fillId="18" borderId="44" xfId="0" applyFill="1" applyBorder="1" applyAlignment="1" applyProtection="1">
      <alignment horizontal="left" vertical="center" wrapText="1"/>
      <protection locked="0"/>
    </xf>
    <xf numFmtId="0" fontId="36" fillId="18" borderId="16" xfId="0" applyFont="1" applyFill="1" applyBorder="1" applyAlignment="1">
      <alignment horizontal="center" vertical="center"/>
    </xf>
    <xf numFmtId="0" fontId="36" fillId="18" borderId="17" xfId="0" applyFont="1" applyFill="1" applyBorder="1" applyAlignment="1">
      <alignment horizontal="center" vertical="center"/>
    </xf>
    <xf numFmtId="0" fontId="36" fillId="18" borderId="41" xfId="0" applyFont="1" applyFill="1" applyBorder="1" applyAlignment="1">
      <alignment horizontal="center" vertical="center"/>
    </xf>
    <xf numFmtId="0" fontId="36" fillId="18" borderId="42" xfId="0" applyFont="1" applyFill="1" applyBorder="1" applyAlignment="1">
      <alignment horizontal="center" vertical="center"/>
    </xf>
    <xf numFmtId="0" fontId="36" fillId="18" borderId="43" xfId="0" applyFont="1" applyFill="1" applyBorder="1" applyAlignment="1">
      <alignment horizontal="center" vertical="center"/>
    </xf>
    <xf numFmtId="0" fontId="36" fillId="18" borderId="44" xfId="0" applyFont="1" applyFill="1" applyBorder="1" applyAlignment="1">
      <alignment horizontal="center" vertical="center"/>
    </xf>
    <xf numFmtId="0" fontId="5" fillId="18" borderId="16" xfId="0" quotePrefix="1" applyFont="1" applyFill="1" applyBorder="1" applyAlignment="1" applyProtection="1">
      <alignment horizontal="left" wrapText="1"/>
      <protection locked="0"/>
    </xf>
    <xf numFmtId="0" fontId="0" fillId="18" borderId="17" xfId="0" applyFill="1" applyBorder="1" applyAlignment="1" applyProtection="1">
      <alignment wrapText="1"/>
      <protection locked="0"/>
    </xf>
    <xf numFmtId="0" fontId="0" fillId="18" borderId="41" xfId="0" applyFill="1" applyBorder="1" applyAlignment="1" applyProtection="1">
      <alignment wrapText="1"/>
      <protection locked="0"/>
    </xf>
    <xf numFmtId="0" fontId="17" fillId="18" borderId="11" xfId="0" applyFont="1" applyFill="1" applyBorder="1" applyAlignment="1" applyProtection="1">
      <alignment horizontal="left" vertical="top" wrapText="1"/>
      <protection locked="0"/>
    </xf>
    <xf numFmtId="0" fontId="17" fillId="18" borderId="0" xfId="0" applyFont="1" applyFill="1" applyBorder="1" applyAlignment="1" applyProtection="1">
      <alignment horizontal="left" vertical="top" wrapText="1"/>
      <protection locked="0"/>
    </xf>
    <xf numFmtId="0" fontId="17" fillId="18" borderId="25" xfId="0" applyFont="1" applyFill="1" applyBorder="1" applyAlignment="1" applyProtection="1">
      <alignment horizontal="left" vertical="top" wrapText="1"/>
      <protection locked="0"/>
    </xf>
    <xf numFmtId="0" fontId="5" fillId="18" borderId="11" xfId="0" applyFont="1" applyFill="1" applyBorder="1" applyAlignment="1" applyProtection="1">
      <alignment horizontal="left" vertical="top" wrapText="1"/>
      <protection locked="0"/>
    </xf>
    <xf numFmtId="0" fontId="0" fillId="18" borderId="0" xfId="0" applyFill="1" applyBorder="1" applyAlignment="1" applyProtection="1">
      <alignment horizontal="left" vertical="top" wrapText="1"/>
      <protection locked="0"/>
    </xf>
    <xf numFmtId="0" fontId="0" fillId="18" borderId="25" xfId="0" applyFill="1" applyBorder="1" applyAlignment="1" applyProtection="1">
      <alignment horizontal="left" vertical="top" wrapText="1"/>
      <protection locked="0"/>
    </xf>
    <xf numFmtId="0" fontId="0" fillId="18" borderId="11" xfId="0" applyFill="1" applyBorder="1" applyAlignment="1" applyProtection="1">
      <alignment horizontal="left" vertical="top" wrapText="1"/>
      <protection locked="0"/>
    </xf>
    <xf numFmtId="0" fontId="41" fillId="19" borderId="11" xfId="0" applyFont="1" applyFill="1" applyBorder="1" applyAlignment="1" applyProtection="1">
      <alignment horizontal="center" vertical="center" wrapText="1"/>
      <protection locked="0"/>
    </xf>
    <xf numFmtId="0" fontId="38" fillId="19" borderId="0" xfId="0" applyFont="1" applyFill="1" applyBorder="1" applyAlignment="1" applyProtection="1">
      <alignment horizontal="center" vertical="center" wrapText="1"/>
      <protection locked="0"/>
    </xf>
    <xf numFmtId="0" fontId="38" fillId="19" borderId="25" xfId="0" applyFont="1" applyFill="1" applyBorder="1" applyAlignment="1" applyProtection="1">
      <alignment horizontal="center" vertical="center" wrapText="1"/>
      <protection locked="0"/>
    </xf>
    <xf numFmtId="0" fontId="2" fillId="21" borderId="19" xfId="0" applyFont="1" applyFill="1" applyBorder="1"/>
    <xf numFmtId="0" fontId="17" fillId="21" borderId="13" xfId="0" applyFont="1" applyFill="1" applyBorder="1"/>
    <xf numFmtId="0" fontId="2" fillId="0" borderId="30" xfId="0" applyFont="1" applyBorder="1" applyAlignment="1">
      <alignment horizontal="center"/>
    </xf>
    <xf numFmtId="0" fontId="17" fillId="0" borderId="14" xfId="0" applyFont="1" applyBorder="1" applyAlignment="1">
      <alignment horizontal="center"/>
    </xf>
    <xf numFmtId="0" fontId="17" fillId="21" borderId="13" xfId="0" applyFont="1" applyFill="1" applyBorder="1" applyAlignment="1">
      <alignment horizontal="center"/>
    </xf>
    <xf numFmtId="0" fontId="17" fillId="0" borderId="13" xfId="0" applyFont="1" applyBorder="1" applyAlignment="1">
      <alignment horizontal="center"/>
    </xf>
    <xf numFmtId="0" fontId="2" fillId="21" borderId="30" xfId="0" applyFont="1" applyFill="1" applyBorder="1" applyAlignment="1">
      <alignment horizontal="center"/>
    </xf>
    <xf numFmtId="0" fontId="17" fillId="21" borderId="14" xfId="0" applyFont="1" applyFill="1" applyBorder="1" applyAlignment="1">
      <alignment horizontal="center"/>
    </xf>
    <xf numFmtId="0" fontId="17" fillId="21" borderId="19" xfId="0" applyFont="1" applyFill="1" applyBorder="1"/>
    <xf numFmtId="0" fontId="0" fillId="0" borderId="16" xfId="0" applyBorder="1" applyAlignment="1">
      <alignment horizontal="left" vertical="top"/>
    </xf>
    <xf numFmtId="0" fontId="0" fillId="0" borderId="17" xfId="0" applyBorder="1" applyAlignment="1">
      <alignment horizontal="left" vertical="top"/>
    </xf>
    <xf numFmtId="0" fontId="0" fillId="0" borderId="41"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25" xfId="0" applyBorder="1" applyAlignment="1">
      <alignment horizontal="left" vertical="top"/>
    </xf>
    <xf numFmtId="0" fontId="0" fillId="0" borderId="42" xfId="0"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top"/>
    </xf>
    <xf numFmtId="0" fontId="17" fillId="20" borderId="65" xfId="0" applyFont="1" applyFill="1" applyBorder="1" applyAlignment="1">
      <alignment horizontal="center"/>
    </xf>
    <xf numFmtId="0" fontId="17" fillId="20" borderId="40" xfId="0" applyFont="1" applyFill="1" applyBorder="1" applyAlignment="1">
      <alignment horizontal="center"/>
    </xf>
    <xf numFmtId="0" fontId="17" fillId="20" borderId="34" xfId="0" applyFont="1" applyFill="1" applyBorder="1" applyAlignment="1">
      <alignment horizontal="center"/>
    </xf>
    <xf numFmtId="0" fontId="17" fillId="20" borderId="63" xfId="0" applyFont="1" applyFill="1" applyBorder="1" applyAlignment="1">
      <alignment horizontal="center"/>
    </xf>
    <xf numFmtId="0" fontId="2" fillId="21" borderId="54" xfId="0" applyFont="1" applyFill="1" applyBorder="1" applyAlignment="1">
      <alignment horizontal="left"/>
    </xf>
    <xf numFmtId="0" fontId="2" fillId="21" borderId="46" xfId="0" applyFont="1" applyFill="1" applyBorder="1" applyAlignment="1">
      <alignment horizontal="left"/>
    </xf>
    <xf numFmtId="0" fontId="2" fillId="21" borderId="14" xfId="0" applyFont="1" applyFill="1" applyBorder="1" applyAlignment="1">
      <alignment horizontal="left"/>
    </xf>
    <xf numFmtId="0" fontId="2" fillId="21" borderId="13" xfId="0" applyFont="1" applyFill="1" applyBorder="1" applyAlignment="1">
      <alignment horizontal="center"/>
    </xf>
    <xf numFmtId="0" fontId="17" fillId="0" borderId="30" xfId="0" applyFont="1" applyBorder="1" applyAlignment="1">
      <alignment horizontal="center"/>
    </xf>
    <xf numFmtId="0" fontId="2" fillId="0" borderId="13" xfId="0" applyFont="1" applyBorder="1" applyAlignment="1">
      <alignment horizontal="center"/>
    </xf>
    <xf numFmtId="0" fontId="2" fillId="21" borderId="19" xfId="0" applyFont="1" applyFill="1" applyBorder="1" applyAlignment="1">
      <alignment wrapText="1"/>
    </xf>
    <xf numFmtId="0" fontId="2" fillId="21" borderId="13" xfId="0" applyFont="1" applyFill="1" applyBorder="1"/>
    <xf numFmtId="0" fontId="2" fillId="21" borderId="54" xfId="0" applyFont="1" applyFill="1" applyBorder="1"/>
    <xf numFmtId="0" fontId="2" fillId="21" borderId="46" xfId="0" applyFont="1" applyFill="1" applyBorder="1"/>
    <xf numFmtId="0" fontId="2" fillId="21" borderId="14" xfId="0" applyFont="1" applyFill="1" applyBorder="1"/>
    <xf numFmtId="0" fontId="36" fillId="18" borderId="17" xfId="0" applyFont="1" applyFill="1" applyBorder="1" applyAlignment="1">
      <alignment horizontal="center" vertical="center" wrapText="1"/>
    </xf>
    <xf numFmtId="0" fontId="36" fillId="18" borderId="41" xfId="0" applyFont="1" applyFill="1" applyBorder="1" applyAlignment="1">
      <alignment horizontal="center" vertical="center" wrapText="1"/>
    </xf>
    <xf numFmtId="0" fontId="36" fillId="18" borderId="0" xfId="0" applyFont="1" applyFill="1" applyBorder="1" applyAlignment="1">
      <alignment horizontal="center" vertical="center" wrapText="1"/>
    </xf>
    <xf numFmtId="0" fontId="36" fillId="18" borderId="25" xfId="0" applyFont="1" applyFill="1" applyBorder="1" applyAlignment="1">
      <alignment horizontal="center" vertical="center" wrapText="1"/>
    </xf>
    <xf numFmtId="0" fontId="36" fillId="18" borderId="43" xfId="0" applyFont="1" applyFill="1" applyBorder="1" applyAlignment="1">
      <alignment horizontal="center" vertical="center" wrapText="1"/>
    </xf>
    <xf numFmtId="0" fontId="36" fillId="18" borderId="44" xfId="0" applyFont="1" applyFill="1" applyBorder="1" applyAlignment="1">
      <alignment horizontal="center" vertical="center" wrapText="1"/>
    </xf>
    <xf numFmtId="0" fontId="6" fillId="0" borderId="11" xfId="0" applyFont="1" applyBorder="1" applyAlignment="1">
      <alignment horizontal="center" wrapText="1"/>
    </xf>
    <xf numFmtId="0" fontId="6" fillId="0" borderId="0" xfId="0" applyFont="1" applyBorder="1" applyAlignment="1">
      <alignment horizontal="center"/>
    </xf>
    <xf numFmtId="0" fontId="6" fillId="0" borderId="25" xfId="0" applyFont="1" applyBorder="1" applyAlignment="1">
      <alignment horizontal="center"/>
    </xf>
    <xf numFmtId="0" fontId="6" fillId="0" borderId="11" xfId="0" applyFont="1" applyBorder="1" applyAlignment="1">
      <alignment horizontal="center"/>
    </xf>
    <xf numFmtId="0" fontId="6" fillId="0" borderId="0" xfId="0" applyFont="1" applyAlignment="1">
      <alignment horizontal="center"/>
    </xf>
    <xf numFmtId="0" fontId="6" fillId="0" borderId="42" xfId="0" applyFont="1" applyBorder="1"/>
    <xf numFmtId="0" fontId="6" fillId="0" borderId="43" xfId="0" applyFont="1" applyBorder="1"/>
    <xf numFmtId="0" fontId="6" fillId="0" borderId="44" xfId="0" applyFont="1" applyBorder="1"/>
    <xf numFmtId="0" fontId="2" fillId="21" borderId="27" xfId="0" applyFont="1" applyFill="1" applyBorder="1" applyAlignment="1">
      <alignment horizontal="left"/>
    </xf>
    <xf numFmtId="0" fontId="17" fillId="21" borderId="24" xfId="0" applyFont="1" applyFill="1" applyBorder="1" applyAlignment="1">
      <alignment horizontal="left"/>
    </xf>
    <xf numFmtId="0" fontId="2" fillId="0" borderId="27" xfId="0" applyFont="1" applyBorder="1" applyAlignment="1">
      <alignment horizontal="center"/>
    </xf>
    <xf numFmtId="0" fontId="17" fillId="0" borderId="24" xfId="0" applyFont="1" applyBorder="1"/>
    <xf numFmtId="0" fontId="17" fillId="0" borderId="48" xfId="0" applyFont="1" applyBorder="1"/>
    <xf numFmtId="0" fontId="17" fillId="0" borderId="61" xfId="0" applyFont="1" applyBorder="1"/>
    <xf numFmtId="0" fontId="13" fillId="0" borderId="52" xfId="0" applyFont="1" applyBorder="1" applyAlignment="1">
      <alignment horizontal="left" vertical="top" wrapText="1"/>
    </xf>
    <xf numFmtId="0" fontId="2" fillId="0" borderId="37" xfId="0" applyFont="1" applyBorder="1" applyAlignment="1">
      <alignment horizontal="left" vertical="top"/>
    </xf>
    <xf numFmtId="0" fontId="2" fillId="0" borderId="53" xfId="0" applyFont="1" applyBorder="1" applyAlignment="1">
      <alignment horizontal="left" vertical="top"/>
    </xf>
    <xf numFmtId="0" fontId="2" fillId="0" borderId="11" xfId="0" applyFont="1" applyBorder="1" applyAlignment="1">
      <alignment horizontal="left" vertical="top"/>
    </xf>
    <xf numFmtId="0" fontId="2" fillId="0" borderId="0" xfId="0" applyFont="1" applyAlignment="1">
      <alignment horizontal="left" vertical="top"/>
    </xf>
    <xf numFmtId="0" fontId="2" fillId="0" borderId="25" xfId="0" applyFont="1" applyBorder="1" applyAlignment="1">
      <alignment horizontal="left" vertical="top"/>
    </xf>
    <xf numFmtId="0" fontId="2" fillId="0" borderId="42" xfId="0" applyFont="1" applyBorder="1" applyAlignment="1">
      <alignment horizontal="left" vertical="top"/>
    </xf>
    <xf numFmtId="0" fontId="2" fillId="0" borderId="43" xfId="0" applyFont="1" applyBorder="1" applyAlignment="1">
      <alignment horizontal="left" vertical="top"/>
    </xf>
    <xf numFmtId="0" fontId="2" fillId="0" borderId="44" xfId="0" applyFont="1" applyBorder="1" applyAlignment="1">
      <alignment horizontal="left" vertical="top"/>
    </xf>
    <xf numFmtId="0" fontId="17" fillId="20" borderId="16" xfId="0" applyFont="1" applyFill="1" applyBorder="1" applyAlignment="1">
      <alignment horizontal="center"/>
    </xf>
    <xf numFmtId="0" fontId="17" fillId="20" borderId="17" xfId="0" applyFont="1" applyFill="1" applyBorder="1" applyAlignment="1">
      <alignment horizontal="center"/>
    </xf>
    <xf numFmtId="0" fontId="17" fillId="20" borderId="41" xfId="0" applyFont="1" applyFill="1" applyBorder="1" applyAlignment="1">
      <alignment horizontal="center"/>
    </xf>
    <xf numFmtId="0" fontId="17" fillId="20" borderId="76" xfId="0" applyFont="1" applyFill="1" applyBorder="1" applyAlignment="1">
      <alignment horizontal="center"/>
    </xf>
    <xf numFmtId="0" fontId="17" fillId="20" borderId="77" xfId="0" applyFont="1" applyFill="1" applyBorder="1" applyAlignment="1">
      <alignment horizontal="center"/>
    </xf>
    <xf numFmtId="0" fontId="17" fillId="0" borderId="24" xfId="0" applyFont="1" applyBorder="1" applyAlignment="1">
      <alignment horizontal="center"/>
    </xf>
    <xf numFmtId="0" fontId="36" fillId="18" borderId="0" xfId="0" applyFont="1" applyFill="1" applyBorder="1" applyAlignment="1">
      <alignment horizontal="center" vertical="center"/>
    </xf>
    <xf numFmtId="0" fontId="36" fillId="18" borderId="25" xfId="0" applyFont="1" applyFill="1" applyBorder="1" applyAlignment="1">
      <alignment horizontal="center" vertical="center"/>
    </xf>
    <xf numFmtId="0" fontId="84" fillId="19" borderId="11" xfId="0" applyFont="1" applyFill="1" applyBorder="1" applyAlignment="1">
      <alignment horizontal="center" vertical="center" wrapText="1"/>
    </xf>
    <xf numFmtId="0" fontId="84" fillId="19" borderId="0" xfId="0" applyFont="1" applyFill="1" applyBorder="1" applyAlignment="1">
      <alignment horizontal="center" vertical="center" wrapText="1"/>
    </xf>
    <xf numFmtId="0" fontId="81" fillId="19" borderId="10" xfId="0" applyFont="1" applyFill="1" applyBorder="1" applyAlignment="1">
      <alignment horizontal="center" vertical="center" wrapText="1"/>
    </xf>
    <xf numFmtId="0" fontId="29" fillId="18" borderId="11" xfId="0" applyFont="1" applyFill="1" applyBorder="1" applyAlignment="1">
      <alignment vertical="top" wrapText="1"/>
    </xf>
    <xf numFmtId="0" fontId="29" fillId="18" borderId="0" xfId="0" applyFont="1" applyFill="1" applyBorder="1" applyAlignment="1">
      <alignment vertical="top" wrapText="1"/>
    </xf>
    <xf numFmtId="0" fontId="29" fillId="18" borderId="25" xfId="0" applyFont="1" applyFill="1" applyBorder="1" applyAlignment="1">
      <alignment vertical="top" wrapText="1"/>
    </xf>
    <xf numFmtId="0" fontId="83" fillId="19" borderId="16" xfId="0" applyFont="1" applyFill="1" applyBorder="1" applyAlignment="1">
      <alignment horizontal="center" vertical="top" wrapText="1"/>
    </xf>
    <xf numFmtId="0" fontId="83" fillId="19" borderId="17" xfId="0" applyFont="1" applyFill="1" applyBorder="1" applyAlignment="1">
      <alignment horizontal="center" vertical="top" wrapText="1"/>
    </xf>
    <xf numFmtId="0" fontId="83" fillId="19" borderId="41" xfId="0" applyFont="1" applyFill="1" applyBorder="1" applyAlignment="1">
      <alignment horizontal="center" vertical="top" wrapText="1"/>
    </xf>
    <xf numFmtId="0" fontId="82" fillId="19" borderId="11" xfId="0" applyFont="1" applyFill="1" applyBorder="1" applyAlignment="1">
      <alignment horizontal="center" vertical="top" wrapText="1"/>
    </xf>
    <xf numFmtId="0" fontId="82" fillId="19" borderId="0" xfId="0" applyFont="1" applyFill="1" applyBorder="1" applyAlignment="1">
      <alignment horizontal="center" vertical="top" wrapText="1"/>
    </xf>
    <xf numFmtId="0" fontId="82" fillId="19" borderId="25" xfId="0" applyFont="1" applyFill="1" applyBorder="1" applyAlignment="1">
      <alignment horizontal="center" vertical="top" wrapText="1"/>
    </xf>
    <xf numFmtId="0" fontId="89" fillId="0" borderId="10" xfId="0" applyFont="1" applyBorder="1" applyAlignment="1">
      <alignment horizontal="center"/>
    </xf>
    <xf numFmtId="0" fontId="89" fillId="0" borderId="10" xfId="0" applyFont="1" applyBorder="1" applyAlignment="1">
      <alignment horizontal="left"/>
    </xf>
    <xf numFmtId="15" fontId="89" fillId="0" borderId="10" xfId="0" applyNumberFormat="1" applyFont="1" applyBorder="1" applyAlignment="1">
      <alignment horizontal="center"/>
    </xf>
    <xf numFmtId="0" fontId="0" fillId="0" borderId="10" xfId="0" applyBorder="1" applyAlignment="1" applyProtection="1">
      <alignment horizontal="center"/>
      <protection locked="0"/>
    </xf>
    <xf numFmtId="0" fontId="6" fillId="21" borderId="0" xfId="0" applyFont="1" applyFill="1" applyBorder="1" applyAlignment="1">
      <alignment horizontal="center"/>
    </xf>
    <xf numFmtId="0" fontId="6" fillId="0" borderId="0" xfId="0" applyFont="1" applyBorder="1" applyAlignment="1">
      <alignment wrapText="1"/>
    </xf>
    <xf numFmtId="0" fontId="7" fillId="0" borderId="11" xfId="0" applyFont="1" applyBorder="1" applyAlignment="1">
      <alignment horizontal="center"/>
    </xf>
    <xf numFmtId="0" fontId="7" fillId="0" borderId="0" xfId="0" applyFont="1" applyBorder="1" applyAlignment="1">
      <alignment horizontal="center"/>
    </xf>
    <xf numFmtId="0" fontId="7" fillId="0" borderId="25" xfId="0" applyFont="1" applyBorder="1" applyAlignment="1">
      <alignment horizont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15" fontId="0" fillId="0" borderId="10" xfId="0" applyNumberFormat="1" applyBorder="1" applyAlignment="1" applyProtection="1">
      <alignment horizontal="center"/>
      <protection locked="0"/>
    </xf>
    <xf numFmtId="0" fontId="6" fillId="0" borderId="37" xfId="0" applyFont="1" applyBorder="1" applyAlignment="1">
      <alignment horizontal="center" wrapText="1"/>
    </xf>
    <xf numFmtId="0" fontId="6" fillId="0" borderId="37" xfId="0" applyFont="1" applyBorder="1" applyAlignment="1">
      <alignment horizontal="center"/>
    </xf>
    <xf numFmtId="0" fontId="6" fillId="0" borderId="10" xfId="0" applyFont="1" applyBorder="1" applyAlignment="1" applyProtection="1">
      <alignment horizontal="center"/>
      <protection locked="0"/>
    </xf>
    <xf numFmtId="0" fontId="6" fillId="0" borderId="0" xfId="0" applyFont="1" applyBorder="1" applyAlignment="1">
      <alignment horizontal="left" vertical="top" wrapText="1"/>
    </xf>
    <xf numFmtId="0" fontId="14" fillId="0" borderId="10" xfId="0" applyFont="1" applyBorder="1" applyAlignment="1" applyProtection="1">
      <alignment horizontal="center"/>
      <protection locked="0"/>
    </xf>
    <xf numFmtId="0" fontId="6" fillId="0" borderId="10" xfId="0" applyFont="1" applyBorder="1" applyAlignment="1">
      <alignment horizontal="center"/>
    </xf>
    <xf numFmtId="0" fontId="9" fillId="0" borderId="49" xfId="0" applyFont="1" applyBorder="1" applyAlignment="1">
      <alignment horizontal="center" vertical="center" wrapText="1"/>
    </xf>
    <xf numFmtId="0" fontId="9" fillId="0" borderId="51" xfId="0" applyFont="1" applyBorder="1" applyAlignment="1">
      <alignment horizontal="center" vertical="center" wrapText="1"/>
    </xf>
    <xf numFmtId="0" fontId="0" fillId="0" borderId="10" xfId="0" applyBorder="1" applyAlignment="1">
      <alignment horizontal="center"/>
    </xf>
    <xf numFmtId="0" fontId="3" fillId="21" borderId="37" xfId="0" applyFont="1" applyFill="1" applyBorder="1" applyAlignment="1" applyProtection="1">
      <alignment horizontal="center" wrapText="1"/>
      <protection locked="0"/>
    </xf>
    <xf numFmtId="167" fontId="3" fillId="21" borderId="37" xfId="0" applyNumberFormat="1" applyFont="1" applyFill="1" applyBorder="1" applyAlignment="1" applyProtection="1">
      <alignment horizontal="center" wrapText="1"/>
      <protection locked="0"/>
    </xf>
    <xf numFmtId="2" fontId="3" fillId="21" borderId="37" xfId="0" applyNumberFormat="1" applyFont="1" applyFill="1" applyBorder="1" applyAlignment="1" applyProtection="1">
      <alignment horizontal="center" wrapText="1"/>
      <protection locked="0"/>
    </xf>
    <xf numFmtId="0" fontId="139" fillId="18" borderId="16" xfId="0" applyFont="1" applyFill="1" applyBorder="1" applyAlignment="1">
      <alignment horizontal="center" vertical="center" wrapText="1"/>
    </xf>
    <xf numFmtId="0" fontId="139" fillId="18" borderId="17" xfId="0" applyFont="1" applyFill="1" applyBorder="1" applyAlignment="1">
      <alignment horizontal="center" vertical="center"/>
    </xf>
    <xf numFmtId="0" fontId="139" fillId="18" borderId="41" xfId="0" applyFont="1" applyFill="1" applyBorder="1" applyAlignment="1">
      <alignment horizontal="center" vertical="center"/>
    </xf>
    <xf numFmtId="0" fontId="139" fillId="18" borderId="11" xfId="0" applyFont="1" applyFill="1" applyBorder="1" applyAlignment="1">
      <alignment horizontal="center" vertical="center"/>
    </xf>
    <xf numFmtId="0" fontId="139" fillId="18" borderId="0" xfId="0" applyFont="1" applyFill="1" applyBorder="1" applyAlignment="1">
      <alignment horizontal="center" vertical="center"/>
    </xf>
    <xf numFmtId="0" fontId="139" fillId="18" borderId="25" xfId="0" applyFont="1" applyFill="1" applyBorder="1" applyAlignment="1">
      <alignment horizontal="center" vertical="center"/>
    </xf>
    <xf numFmtId="0" fontId="139" fillId="18" borderId="56" xfId="0" applyFont="1" applyFill="1" applyBorder="1" applyAlignment="1">
      <alignment horizontal="center" vertical="center"/>
    </xf>
    <xf numFmtId="0" fontId="139" fillId="18" borderId="10" xfId="0" applyFont="1" applyFill="1" applyBorder="1" applyAlignment="1">
      <alignment horizontal="center" vertical="center"/>
    </xf>
    <xf numFmtId="0" fontId="139" fillId="18" borderId="55" xfId="0" applyFont="1" applyFill="1" applyBorder="1" applyAlignment="1">
      <alignment horizontal="center" vertical="center"/>
    </xf>
    <xf numFmtId="0" fontId="107" fillId="21" borderId="46" xfId="0" applyFont="1" applyFill="1" applyBorder="1" applyAlignment="1">
      <alignment horizontal="center" vertical="top" wrapText="1"/>
    </xf>
    <xf numFmtId="0" fontId="107" fillId="21" borderId="0" xfId="0" applyFont="1" applyFill="1" applyBorder="1" applyAlignment="1" applyProtection="1">
      <alignment horizontal="left" vertical="top" wrapText="1"/>
      <protection locked="0"/>
    </xf>
    <xf numFmtId="0" fontId="6" fillId="21" borderId="10" xfId="0" applyFont="1" applyFill="1" applyBorder="1" applyAlignment="1" applyProtection="1">
      <alignment horizontal="center" wrapText="1"/>
      <protection locked="0"/>
    </xf>
    <xf numFmtId="167" fontId="6" fillId="21" borderId="10" xfId="0" applyNumberFormat="1" applyFont="1" applyFill="1" applyBorder="1" applyAlignment="1" applyProtection="1">
      <alignment horizontal="center" wrapText="1"/>
      <protection locked="0"/>
    </xf>
    <xf numFmtId="2" fontId="6" fillId="21" borderId="10" xfId="0" applyNumberFormat="1" applyFont="1" applyFill="1" applyBorder="1" applyAlignment="1" applyProtection="1">
      <alignment horizontal="center" wrapText="1"/>
      <protection locked="0"/>
    </xf>
    <xf numFmtId="0" fontId="36" fillId="18" borderId="37" xfId="0" applyFont="1" applyFill="1" applyBorder="1" applyAlignment="1">
      <alignment horizontal="center" vertical="center" wrapText="1"/>
    </xf>
    <xf numFmtId="0" fontId="36" fillId="18" borderId="53" xfId="0" applyFont="1" applyFill="1" applyBorder="1" applyAlignment="1">
      <alignment horizontal="center" vertical="center" wrapText="1"/>
    </xf>
    <xf numFmtId="0" fontId="107" fillId="21" borderId="10" xfId="0" applyFont="1" applyFill="1" applyBorder="1" applyAlignment="1">
      <alignment horizontal="center" vertical="top"/>
    </xf>
    <xf numFmtId="0" fontId="107" fillId="21" borderId="10" xfId="0" applyFont="1" applyFill="1" applyBorder="1" applyAlignment="1">
      <alignment horizontal="center" vertical="top" wrapText="1"/>
    </xf>
    <xf numFmtId="0" fontId="5" fillId="0" borderId="30" xfId="39" applyBorder="1" applyAlignment="1">
      <alignment horizontal="left" vertical="top" wrapText="1"/>
    </xf>
    <xf numFmtId="0" fontId="5" fillId="0" borderId="46" xfId="39" applyBorder="1" applyAlignment="1">
      <alignment horizontal="left" vertical="top" wrapText="1"/>
    </xf>
    <xf numFmtId="0" fontId="5" fillId="0" borderId="14" xfId="39" applyBorder="1" applyAlignment="1">
      <alignment horizontal="left" vertical="top" wrapText="1"/>
    </xf>
    <xf numFmtId="0" fontId="111" fillId="0" borderId="30" xfId="39" applyFont="1" applyBorder="1" applyAlignment="1">
      <alignment horizontal="left" vertical="top" wrapText="1"/>
    </xf>
    <xf numFmtId="0" fontId="112" fillId="0" borderId="46" xfId="39" applyFont="1" applyBorder="1" applyAlignment="1">
      <alignment horizontal="left" vertical="top" wrapText="1"/>
    </xf>
    <xf numFmtId="0" fontId="112" fillId="0" borderId="14" xfId="39" applyFont="1" applyBorder="1" applyAlignment="1">
      <alignment horizontal="left" vertical="top" wrapText="1"/>
    </xf>
    <xf numFmtId="0" fontId="111" fillId="21" borderId="13" xfId="39" applyFont="1" applyFill="1" applyBorder="1" applyAlignment="1">
      <alignment horizontal="center" wrapText="1"/>
    </xf>
    <xf numFmtId="0" fontId="111" fillId="0" borderId="13" xfId="39" applyFont="1" applyBorder="1" applyAlignment="1">
      <alignment horizontal="center" wrapText="1"/>
    </xf>
    <xf numFmtId="0" fontId="111" fillId="0" borderId="13" xfId="39" applyFont="1" applyBorder="1" applyAlignment="1">
      <alignment horizontal="left" vertical="top"/>
    </xf>
    <xf numFmtId="0" fontId="111" fillId="0" borderId="13" xfId="39" applyFont="1" applyBorder="1" applyAlignment="1">
      <alignment horizontal="left" vertical="top" wrapText="1"/>
    </xf>
    <xf numFmtId="0" fontId="111" fillId="0" borderId="30" xfId="39" applyFont="1" applyBorder="1" applyAlignment="1">
      <alignment horizontal="center" wrapText="1"/>
    </xf>
    <xf numFmtId="0" fontId="111" fillId="0" borderId="46" xfId="39" applyFont="1" applyBorder="1" applyAlignment="1">
      <alignment horizontal="center" wrapText="1"/>
    </xf>
    <xf numFmtId="0" fontId="111" fillId="0" borderId="14" xfId="39" applyFont="1" applyBorder="1" applyAlignment="1">
      <alignment horizontal="center" wrapText="1"/>
    </xf>
    <xf numFmtId="0" fontId="112" fillId="22" borderId="30" xfId="39" applyFont="1" applyFill="1" applyBorder="1" applyAlignment="1">
      <alignment horizontal="center" vertical="center"/>
    </xf>
    <xf numFmtId="0" fontId="112" fillId="22" borderId="46" xfId="39" applyFont="1" applyFill="1" applyBorder="1" applyAlignment="1">
      <alignment horizontal="center" vertical="center"/>
    </xf>
    <xf numFmtId="0" fontId="112" fillId="22" borderId="14" xfId="39" applyFont="1" applyFill="1" applyBorder="1" applyAlignment="1">
      <alignment horizontal="center" vertical="center"/>
    </xf>
    <xf numFmtId="0" fontId="2" fillId="22" borderId="39" xfId="39" applyFont="1" applyFill="1" applyBorder="1" applyAlignment="1">
      <alignment horizontal="center"/>
    </xf>
    <xf numFmtId="0" fontId="2" fillId="22" borderId="15" xfId="39" applyFont="1" applyFill="1" applyBorder="1" applyAlignment="1">
      <alignment horizontal="center"/>
    </xf>
    <xf numFmtId="0" fontId="2" fillId="22" borderId="36" xfId="39" applyFont="1" applyFill="1" applyBorder="1" applyAlignment="1">
      <alignment horizontal="center"/>
    </xf>
    <xf numFmtId="0" fontId="2" fillId="22" borderId="37" xfId="39" applyFont="1" applyFill="1" applyBorder="1" applyAlignment="1">
      <alignment horizontal="center"/>
    </xf>
    <xf numFmtId="0" fontId="2" fillId="22" borderId="38" xfId="39" applyFont="1" applyFill="1" applyBorder="1" applyAlignment="1">
      <alignment horizontal="center"/>
    </xf>
    <xf numFmtId="0" fontId="2" fillId="22" borderId="29" xfId="39" applyFont="1" applyFill="1" applyBorder="1" applyAlignment="1">
      <alignment horizontal="center"/>
    </xf>
    <xf numFmtId="0" fontId="2" fillId="22" borderId="10" xfId="39" applyFont="1" applyFill="1" applyBorder="1" applyAlignment="1">
      <alignment horizontal="center"/>
    </xf>
    <xf numFmtId="0" fontId="2" fillId="22" borderId="12" xfId="39" applyFont="1" applyFill="1" applyBorder="1" applyAlignment="1">
      <alignment horizontal="center"/>
    </xf>
    <xf numFmtId="0" fontId="2" fillId="22" borderId="30" xfId="39" applyFont="1" applyFill="1" applyBorder="1" applyAlignment="1">
      <alignment horizontal="left" wrapText="1"/>
    </xf>
    <xf numFmtId="0" fontId="2" fillId="22" borderId="46" xfId="39" applyFont="1" applyFill="1" applyBorder="1" applyAlignment="1">
      <alignment horizontal="left" wrapText="1"/>
    </xf>
    <xf numFmtId="0" fontId="2" fillId="22" borderId="14" xfId="39" applyFont="1" applyFill="1" applyBorder="1" applyAlignment="1">
      <alignment horizontal="left" wrapText="1"/>
    </xf>
    <xf numFmtId="0" fontId="111" fillId="0" borderId="30" xfId="39" applyFont="1" applyBorder="1" applyAlignment="1">
      <alignment horizontal="center"/>
    </xf>
    <xf numFmtId="0" fontId="5" fillId="0" borderId="46" xfId="39" applyBorder="1" applyAlignment="1">
      <alignment horizontal="center"/>
    </xf>
    <xf numFmtId="0" fontId="5" fillId="0" borderId="14" xfId="39" applyBorder="1" applyAlignment="1">
      <alignment horizontal="center"/>
    </xf>
    <xf numFmtId="0" fontId="112" fillId="22" borderId="13" xfId="39" applyFont="1" applyFill="1" applyBorder="1" applyAlignment="1">
      <alignment horizontal="center"/>
    </xf>
    <xf numFmtId="0" fontId="112" fillId="22" borderId="30" xfId="39" applyFont="1" applyFill="1" applyBorder="1" applyAlignment="1">
      <alignment horizontal="center"/>
    </xf>
    <xf numFmtId="0" fontId="112" fillId="22" borderId="46" xfId="39" applyFont="1" applyFill="1" applyBorder="1" applyAlignment="1">
      <alignment horizontal="center"/>
    </xf>
    <xf numFmtId="0" fontId="112" fillId="22" borderId="14" xfId="39" applyFont="1" applyFill="1" applyBorder="1" applyAlignment="1">
      <alignment horizontal="center"/>
    </xf>
    <xf numFmtId="0" fontId="111" fillId="21" borderId="13" xfId="39" applyFont="1" applyFill="1" applyBorder="1" applyAlignment="1">
      <alignment horizontal="left" vertical="top"/>
    </xf>
    <xf numFmtId="0" fontId="5" fillId="0" borderId="46" xfId="39" applyBorder="1" applyAlignment="1">
      <alignment horizontal="center" wrapText="1"/>
    </xf>
    <xf numFmtId="0" fontId="5" fillId="0" borderId="14" xfId="39" applyBorder="1" applyAlignment="1">
      <alignment horizontal="center" wrapText="1"/>
    </xf>
    <xf numFmtId="0" fontId="111" fillId="0" borderId="13" xfId="39" applyFont="1" applyBorder="1" applyAlignment="1">
      <alignment vertical="top"/>
    </xf>
    <xf numFmtId="0" fontId="111" fillId="0" borderId="13" xfId="39" applyFont="1" applyBorder="1" applyAlignment="1">
      <alignment vertical="top" wrapText="1"/>
    </xf>
    <xf numFmtId="0" fontId="111" fillId="21" borderId="13" xfId="39" applyFont="1" applyFill="1" applyBorder="1" applyAlignment="1">
      <alignment vertical="top"/>
    </xf>
    <xf numFmtId="0" fontId="111" fillId="0" borderId="30" xfId="39" applyFont="1" applyBorder="1" applyAlignment="1">
      <alignment horizontal="left" vertical="center" wrapText="1"/>
    </xf>
    <xf numFmtId="0" fontId="111" fillId="0" borderId="46" xfId="39" applyFont="1" applyBorder="1" applyAlignment="1">
      <alignment horizontal="left" vertical="center" wrapText="1"/>
    </xf>
    <xf numFmtId="0" fontId="111" fillId="0" borderId="14" xfId="39" applyFont="1" applyBorder="1" applyAlignment="1">
      <alignment horizontal="left" vertical="center" wrapText="1"/>
    </xf>
    <xf numFmtId="0" fontId="112" fillId="22" borderId="13" xfId="39" applyFont="1" applyFill="1" applyBorder="1" applyAlignment="1">
      <alignment horizontal="center" vertical="center"/>
    </xf>
    <xf numFmtId="0" fontId="111" fillId="0" borderId="30" xfId="39" applyFont="1" applyBorder="1" applyAlignment="1">
      <alignment horizontal="left" vertical="center"/>
    </xf>
    <xf numFmtId="0" fontId="111" fillId="0" borderId="46" xfId="39" applyFont="1" applyBorder="1" applyAlignment="1">
      <alignment horizontal="left" vertical="center"/>
    </xf>
    <xf numFmtId="0" fontId="111" fillId="0" borderId="14" xfId="39" applyFont="1" applyBorder="1" applyAlignment="1">
      <alignment horizontal="left" vertical="center"/>
    </xf>
    <xf numFmtId="0" fontId="111" fillId="0" borderId="13" xfId="39" applyFont="1" applyBorder="1" applyAlignment="1">
      <alignment horizontal="left" vertical="center"/>
    </xf>
    <xf numFmtId="0" fontId="111" fillId="21" borderId="13" xfId="39" applyFont="1" applyFill="1" applyBorder="1" applyAlignment="1">
      <alignment horizontal="left" vertical="center"/>
    </xf>
    <xf numFmtId="0" fontId="111" fillId="21" borderId="30" xfId="39" applyFont="1" applyFill="1" applyBorder="1" applyAlignment="1">
      <alignment horizontal="left" vertical="center" wrapText="1"/>
    </xf>
    <xf numFmtId="0" fontId="111" fillId="21" borderId="46" xfId="39" applyFont="1" applyFill="1" applyBorder="1" applyAlignment="1">
      <alignment horizontal="left" vertical="center" wrapText="1"/>
    </xf>
    <xf numFmtId="0" fontId="111" fillId="21" borderId="14" xfId="39" applyFont="1" applyFill="1" applyBorder="1" applyAlignment="1">
      <alignment horizontal="left" vertical="center" wrapText="1"/>
    </xf>
    <xf numFmtId="0" fontId="112" fillId="0" borderId="46" xfId="39" applyFont="1" applyBorder="1" applyAlignment="1">
      <alignment horizontal="left" vertical="center" wrapText="1"/>
    </xf>
    <xf numFmtId="0" fontId="112" fillId="0" borderId="14" xfId="39" applyFont="1" applyBorder="1" applyAlignment="1">
      <alignment horizontal="left" vertical="center" wrapText="1"/>
    </xf>
    <xf numFmtId="0" fontId="111" fillId="0" borderId="13" xfId="39" applyFont="1" applyBorder="1" applyAlignment="1">
      <alignment horizontal="left" vertical="center" wrapText="1"/>
    </xf>
    <xf numFmtId="0" fontId="112" fillId="0" borderId="30" xfId="39" applyFont="1" applyBorder="1" applyAlignment="1">
      <alignment horizontal="center" wrapText="1"/>
    </xf>
    <xf numFmtId="0" fontId="112" fillId="0" borderId="46" xfId="39" applyFont="1" applyBorder="1" applyAlignment="1">
      <alignment horizontal="center" wrapText="1"/>
    </xf>
    <xf numFmtId="0" fontId="112" fillId="0" borderId="14" xfId="39" applyFont="1" applyBorder="1" applyAlignment="1">
      <alignment horizontal="center" wrapText="1"/>
    </xf>
    <xf numFmtId="0" fontId="5" fillId="0" borderId="30" xfId="39" applyBorder="1" applyAlignment="1">
      <alignment horizontal="left" vertical="center" wrapText="1"/>
    </xf>
    <xf numFmtId="0" fontId="5" fillId="0" borderId="46" xfId="39" applyBorder="1" applyAlignment="1">
      <alignment horizontal="left" vertical="center" wrapText="1"/>
    </xf>
    <xf numFmtId="0" fontId="5" fillId="0" borderId="14" xfId="39" applyBorder="1" applyAlignment="1">
      <alignment horizontal="left" vertical="center" wrapText="1"/>
    </xf>
    <xf numFmtId="0" fontId="112" fillId="0" borderId="30" xfId="39" applyFont="1" applyBorder="1" applyAlignment="1">
      <alignment horizontal="center"/>
    </xf>
    <xf numFmtId="0" fontId="112" fillId="0" borderId="46" xfId="39" applyFont="1" applyBorder="1" applyAlignment="1">
      <alignment horizontal="center"/>
    </xf>
    <xf numFmtId="0" fontId="112" fillId="0" borderId="14" xfId="39" applyFont="1" applyBorder="1" applyAlignment="1">
      <alignment horizontal="center"/>
    </xf>
    <xf numFmtId="0" fontId="5" fillId="21" borderId="30" xfId="39" applyFill="1" applyBorder="1" applyAlignment="1">
      <alignment horizontal="left" vertical="center" wrapText="1"/>
    </xf>
    <xf numFmtId="0" fontId="5" fillId="21" borderId="46" xfId="39" applyFill="1" applyBorder="1" applyAlignment="1">
      <alignment horizontal="left" vertical="center" wrapText="1"/>
    </xf>
    <xf numFmtId="0" fontId="5" fillId="21" borderId="14" xfId="39" applyFill="1" applyBorder="1" applyAlignment="1">
      <alignment horizontal="left" vertical="center" wrapText="1"/>
    </xf>
    <xf numFmtId="0" fontId="111" fillId="21" borderId="13" xfId="39" applyFont="1" applyFill="1" applyBorder="1" applyAlignment="1">
      <alignment horizontal="left" vertical="center" wrapText="1"/>
    </xf>
    <xf numFmtId="0" fontId="16" fillId="0" borderId="30" xfId="39" applyFont="1" applyBorder="1" applyAlignment="1">
      <alignment horizontal="left" vertical="center" wrapText="1"/>
    </xf>
    <xf numFmtId="0" fontId="112" fillId="22" borderId="13" xfId="39" applyFont="1" applyFill="1" applyBorder="1" applyAlignment="1">
      <alignment horizontal="center" vertical="center" wrapText="1"/>
    </xf>
    <xf numFmtId="0" fontId="111" fillId="21" borderId="30" xfId="39" applyFont="1" applyFill="1" applyBorder="1" applyAlignment="1">
      <alignment horizontal="left" vertical="center"/>
    </xf>
    <xf numFmtId="0" fontId="111" fillId="21" borderId="46" xfId="39" applyFont="1" applyFill="1" applyBorder="1" applyAlignment="1">
      <alignment horizontal="left" vertical="center"/>
    </xf>
    <xf numFmtId="0" fontId="111" fillId="21" borderId="14" xfId="39" applyFont="1" applyFill="1" applyBorder="1" applyAlignment="1">
      <alignment horizontal="left" vertical="center"/>
    </xf>
    <xf numFmtId="0" fontId="5" fillId="0" borderId="13" xfId="39" applyFont="1" applyBorder="1" applyAlignment="1">
      <alignment horizontal="left" vertical="center" wrapText="1"/>
    </xf>
    <xf numFmtId="0" fontId="132" fillId="0" borderId="30" xfId="39" applyFont="1" applyBorder="1" applyAlignment="1">
      <alignment horizontal="left" vertical="top" wrapText="1"/>
    </xf>
    <xf numFmtId="0" fontId="132" fillId="0" borderId="46" xfId="39" applyFont="1" applyBorder="1" applyAlignment="1">
      <alignment horizontal="left" vertical="top" wrapText="1"/>
    </xf>
    <xf numFmtId="0" fontId="132" fillId="0" borderId="14" xfId="39" applyFont="1" applyBorder="1" applyAlignment="1">
      <alignment horizontal="left" vertical="top" wrapText="1"/>
    </xf>
    <xf numFmtId="0" fontId="124" fillId="21" borderId="46" xfId="39" applyFont="1" applyFill="1" applyBorder="1" applyAlignment="1">
      <alignment horizontal="center"/>
    </xf>
    <xf numFmtId="0" fontId="126" fillId="32" borderId="13" xfId="39" applyFont="1" applyFill="1" applyBorder="1" applyAlignment="1">
      <alignment horizontal="center" vertical="center"/>
    </xf>
    <xf numFmtId="0" fontId="109" fillId="22" borderId="46" xfId="46" applyFont="1" applyFill="1" applyBorder="1" applyAlignment="1">
      <alignment horizontal="center" vertical="center"/>
    </xf>
    <xf numFmtId="0" fontId="109" fillId="22" borderId="14" xfId="46" applyFont="1" applyFill="1" applyBorder="1" applyAlignment="1">
      <alignment horizontal="center" vertical="center"/>
    </xf>
    <xf numFmtId="0" fontId="6" fillId="21" borderId="40" xfId="39" applyFont="1" applyFill="1" applyBorder="1" applyAlignment="1">
      <alignment horizontal="center" vertical="center" textRotation="90" wrapText="1"/>
    </xf>
    <xf numFmtId="0" fontId="6" fillId="21" borderId="40" xfId="39" applyFont="1" applyFill="1" applyBorder="1" applyAlignment="1">
      <alignment horizontal="center" vertical="center" textRotation="90"/>
    </xf>
    <xf numFmtId="0" fontId="6" fillId="21" borderId="15" xfId="39" applyFont="1" applyFill="1" applyBorder="1" applyAlignment="1">
      <alignment horizontal="center" vertical="center" textRotation="90"/>
    </xf>
    <xf numFmtId="0" fontId="6" fillId="21" borderId="15" xfId="39" applyFont="1" applyFill="1" applyBorder="1" applyAlignment="1">
      <alignment horizontal="center" vertical="center" textRotation="90" wrapText="1"/>
    </xf>
    <xf numFmtId="0" fontId="121" fillId="21" borderId="40" xfId="39" applyFont="1" applyFill="1" applyBorder="1" applyAlignment="1">
      <alignment horizontal="center" textRotation="90"/>
    </xf>
    <xf numFmtId="0" fontId="121" fillId="21" borderId="15" xfId="39" applyFont="1" applyFill="1" applyBorder="1" applyAlignment="1">
      <alignment horizontal="center" textRotation="90"/>
    </xf>
    <xf numFmtId="0" fontId="120" fillId="21" borderId="15" xfId="39" applyFont="1" applyFill="1" applyBorder="1" applyAlignment="1">
      <alignment horizontal="center" textRotation="90"/>
    </xf>
    <xf numFmtId="0" fontId="120" fillId="21" borderId="13" xfId="39" applyFont="1" applyFill="1" applyBorder="1" applyAlignment="1">
      <alignment horizontal="center" textRotation="90"/>
    </xf>
    <xf numFmtId="0" fontId="120" fillId="21" borderId="40" xfId="39" applyFont="1" applyFill="1" applyBorder="1" applyAlignment="1">
      <alignment horizontal="center" textRotation="90" wrapText="1"/>
    </xf>
    <xf numFmtId="0" fontId="120" fillId="21" borderId="15" xfId="39" applyFont="1" applyFill="1" applyBorder="1" applyAlignment="1">
      <alignment horizontal="center" textRotation="90" wrapText="1"/>
    </xf>
    <xf numFmtId="0" fontId="2" fillId="21" borderId="13" xfId="39" quotePrefix="1" applyFont="1" applyFill="1" applyBorder="1" applyAlignment="1">
      <alignment horizontal="right" vertical="center" wrapText="1"/>
    </xf>
    <xf numFmtId="0" fontId="2" fillId="21" borderId="13" xfId="39" quotePrefix="1" applyFont="1" applyFill="1" applyBorder="1" applyAlignment="1">
      <alignment horizontal="center" vertical="center"/>
    </xf>
    <xf numFmtId="0" fontId="2" fillId="21" borderId="13" xfId="39" applyFont="1" applyFill="1" applyBorder="1" applyAlignment="1">
      <alignment horizontal="right" vertical="center"/>
    </xf>
    <xf numFmtId="0" fontId="128" fillId="21" borderId="13" xfId="39" applyFont="1" applyFill="1" applyBorder="1" applyAlignment="1">
      <alignment horizontal="center" vertical="center"/>
    </xf>
    <xf numFmtId="0" fontId="2" fillId="21" borderId="13" xfId="39" applyFont="1" applyFill="1" applyBorder="1" applyAlignment="1">
      <alignment horizontal="center" vertical="center"/>
    </xf>
    <xf numFmtId="171" fontId="2" fillId="21" borderId="13" xfId="39" applyNumberFormat="1" applyFont="1" applyFill="1" applyBorder="1" applyAlignment="1">
      <alignment horizontal="center" vertical="center"/>
    </xf>
    <xf numFmtId="0" fontId="13" fillId="0" borderId="0" xfId="39" applyFont="1" applyAlignment="1">
      <alignment horizontal="center" vertical="center" wrapText="1"/>
    </xf>
    <xf numFmtId="0" fontId="2" fillId="21" borderId="13" xfId="39" quotePrefix="1" applyFont="1" applyFill="1" applyBorder="1" applyAlignment="1">
      <alignment horizontal="right" vertical="center"/>
    </xf>
    <xf numFmtId="0" fontId="128" fillId="21" borderId="13" xfId="39" quotePrefix="1" applyFont="1" applyFill="1" applyBorder="1" applyAlignment="1">
      <alignment horizontal="center" vertical="center"/>
    </xf>
    <xf numFmtId="0" fontId="5" fillId="18" borderId="10" xfId="39" applyFill="1" applyBorder="1" applyAlignment="1" applyProtection="1">
      <alignment horizontal="left"/>
      <protection locked="0"/>
    </xf>
    <xf numFmtId="0" fontId="5" fillId="18" borderId="29" xfId="39" applyFill="1" applyBorder="1" applyAlignment="1">
      <alignment horizontal="left"/>
    </xf>
    <xf numFmtId="0" fontId="5" fillId="18" borderId="10" xfId="39" applyFill="1" applyBorder="1" applyAlignment="1">
      <alignment horizontal="left"/>
    </xf>
    <xf numFmtId="0" fontId="10" fillId="21" borderId="17" xfId="39" applyFont="1" applyFill="1" applyBorder="1" applyAlignment="1" applyProtection="1">
      <alignment horizontal="left"/>
      <protection locked="0"/>
    </xf>
    <xf numFmtId="0" fontId="10" fillId="21" borderId="41" xfId="39" applyFont="1" applyFill="1" applyBorder="1" applyAlignment="1" applyProtection="1">
      <alignment horizontal="left"/>
      <protection locked="0"/>
    </xf>
    <xf numFmtId="0" fontId="6" fillId="0" borderId="78" xfId="39" applyFont="1" applyBorder="1" applyAlignment="1">
      <alignment horizontal="center" vertical="center" wrapText="1"/>
    </xf>
    <xf numFmtId="0" fontId="6" fillId="0" borderId="68" xfId="39" applyFont="1" applyBorder="1" applyAlignment="1">
      <alignment horizontal="center" vertical="center" wrapText="1"/>
    </xf>
    <xf numFmtId="0" fontId="6" fillId="0" borderId="24" xfId="39" applyFont="1" applyBorder="1" applyAlignment="1">
      <alignment horizontal="center" vertical="center" wrapText="1"/>
    </xf>
    <xf numFmtId="0" fontId="5" fillId="18" borderId="70" xfId="39" applyFill="1" applyBorder="1" applyAlignment="1">
      <alignment horizontal="left"/>
    </xf>
    <xf numFmtId="0" fontId="5" fillId="18" borderId="71" xfId="39" applyFill="1" applyBorder="1" applyAlignment="1">
      <alignment horizontal="left"/>
    </xf>
    <xf numFmtId="0" fontId="5" fillId="18" borderId="72" xfId="39" applyFill="1" applyBorder="1" applyAlignment="1">
      <alignment horizontal="left"/>
    </xf>
    <xf numFmtId="0" fontId="6" fillId="0" borderId="48" xfId="39" applyFont="1" applyBorder="1" applyAlignment="1">
      <alignment horizontal="center" vertical="center"/>
    </xf>
    <xf numFmtId="0" fontId="6" fillId="0" borderId="49" xfId="39" applyFont="1" applyBorder="1" applyAlignment="1">
      <alignment horizontal="center" vertical="center"/>
    </xf>
    <xf numFmtId="0" fontId="6" fillId="0" borderId="50" xfId="39" applyFont="1" applyBorder="1" applyAlignment="1">
      <alignment horizontal="center" vertical="center"/>
    </xf>
    <xf numFmtId="0" fontId="6" fillId="0" borderId="58" xfId="39" applyFont="1" applyBorder="1" applyAlignment="1">
      <alignment horizontal="center" vertical="center" wrapText="1"/>
    </xf>
    <xf numFmtId="0" fontId="6" fillId="0" borderId="69" xfId="39" applyFont="1" applyBorder="1" applyAlignment="1">
      <alignment horizontal="center" vertical="center" wrapText="1"/>
    </xf>
    <xf numFmtId="0" fontId="36" fillId="18" borderId="16" xfId="39" applyFont="1" applyFill="1" applyBorder="1" applyAlignment="1">
      <alignment horizontal="center" vertical="center"/>
    </xf>
    <xf numFmtId="0" fontId="36" fillId="18" borderId="17" xfId="39" applyFont="1" applyFill="1" applyBorder="1" applyAlignment="1">
      <alignment horizontal="center" vertical="center"/>
    </xf>
    <xf numFmtId="0" fontId="36" fillId="18" borderId="41" xfId="39" applyFont="1" applyFill="1" applyBorder="1" applyAlignment="1">
      <alignment horizontal="center" vertical="center"/>
    </xf>
    <xf numFmtId="0" fontId="14" fillId="21" borderId="24" xfId="39" applyFont="1" applyFill="1" applyBorder="1" applyAlignment="1">
      <alignment horizontal="center"/>
    </xf>
    <xf numFmtId="0" fontId="14" fillId="21" borderId="24" xfId="39" applyFont="1" applyFill="1" applyBorder="1" applyAlignment="1">
      <alignment horizontal="left"/>
    </xf>
    <xf numFmtId="0" fontId="14" fillId="21" borderId="61" xfId="39" applyFont="1" applyFill="1" applyBorder="1" applyAlignment="1">
      <alignment horizontal="left"/>
    </xf>
    <xf numFmtId="0" fontId="14" fillId="21" borderId="22" xfId="39" applyFont="1" applyFill="1" applyBorder="1" applyAlignment="1">
      <alignment horizontal="center"/>
    </xf>
    <xf numFmtId="0" fontId="14" fillId="21" borderId="22" xfId="39" applyFont="1" applyFill="1" applyBorder="1" applyAlignment="1">
      <alignment horizontal="left"/>
    </xf>
    <xf numFmtId="0" fontId="14" fillId="21" borderId="23" xfId="39" applyFont="1" applyFill="1" applyBorder="1" applyAlignment="1">
      <alignment horizontal="left"/>
    </xf>
    <xf numFmtId="0" fontId="6" fillId="21" borderId="27" xfId="39" applyFont="1" applyFill="1" applyBorder="1" applyAlignment="1">
      <alignment horizontal="left" vertical="top"/>
    </xf>
    <xf numFmtId="0" fontId="6" fillId="21" borderId="24" xfId="39" applyFont="1" applyFill="1" applyBorder="1" applyAlignment="1">
      <alignment horizontal="left" vertical="top"/>
    </xf>
    <xf numFmtId="0" fontId="6" fillId="21" borderId="74" xfId="39" quotePrefix="1" applyFont="1" applyFill="1" applyBorder="1" applyAlignment="1">
      <alignment horizontal="center"/>
    </xf>
    <xf numFmtId="0" fontId="6" fillId="21" borderId="73" xfId="39" quotePrefix="1" applyFont="1" applyFill="1" applyBorder="1" applyAlignment="1">
      <alignment horizontal="center"/>
    </xf>
    <xf numFmtId="0" fontId="6" fillId="21" borderId="31" xfId="39" quotePrefix="1" applyFont="1" applyFill="1" applyBorder="1" applyAlignment="1">
      <alignment horizontal="center"/>
    </xf>
    <xf numFmtId="0" fontId="6" fillId="21" borderId="22" xfId="39" applyFont="1" applyFill="1" applyBorder="1" applyAlignment="1">
      <alignment horizontal="left" vertical="top"/>
    </xf>
    <xf numFmtId="14" fontId="5" fillId="18" borderId="10" xfId="39" applyNumberFormat="1" applyFill="1" applyBorder="1" applyAlignment="1" applyProtection="1">
      <alignment horizontal="left"/>
      <protection locked="0"/>
    </xf>
    <xf numFmtId="0" fontId="5" fillId="18" borderId="12" xfId="39" applyFill="1" applyBorder="1" applyAlignment="1" applyProtection="1">
      <alignment horizontal="left"/>
      <protection locked="0"/>
    </xf>
    <xf numFmtId="0" fontId="5" fillId="21" borderId="24" xfId="39" applyFill="1" applyBorder="1" applyAlignment="1">
      <alignment horizontal="center" vertical="top"/>
    </xf>
    <xf numFmtId="0" fontId="5" fillId="21" borderId="48" xfId="39" applyFill="1" applyBorder="1" applyAlignment="1">
      <alignment horizontal="center" vertical="top"/>
    </xf>
    <xf numFmtId="0" fontId="14" fillId="21" borderId="24" xfId="39" quotePrefix="1" applyFont="1" applyFill="1" applyBorder="1" applyAlignment="1" applyProtection="1">
      <alignment horizontal="left"/>
      <protection locked="0"/>
    </xf>
    <xf numFmtId="0" fontId="14" fillId="21" borderId="61" xfId="39" quotePrefix="1" applyFont="1" applyFill="1" applyBorder="1" applyAlignment="1" applyProtection="1">
      <alignment horizontal="left"/>
      <protection locked="0"/>
    </xf>
    <xf numFmtId="0" fontId="24" fillId="18" borderId="36" xfId="39" applyFont="1" applyFill="1" applyBorder="1" applyAlignment="1">
      <alignment horizontal="left"/>
    </xf>
    <xf numFmtId="0" fontId="24" fillId="18" borderId="37" xfId="39" applyFont="1" applyFill="1" applyBorder="1" applyAlignment="1">
      <alignment horizontal="left"/>
    </xf>
    <xf numFmtId="0" fontId="24" fillId="18" borderId="38" xfId="39" applyFont="1" applyFill="1" applyBorder="1" applyAlignment="1">
      <alignment horizontal="left"/>
    </xf>
    <xf numFmtId="0" fontId="6" fillId="21" borderId="59" xfId="39" quotePrefix="1" applyFont="1" applyFill="1" applyBorder="1" applyAlignment="1">
      <alignment horizontal="center"/>
    </xf>
    <xf numFmtId="0" fontId="6" fillId="0" borderId="75" xfId="39" quotePrefix="1" applyFont="1" applyBorder="1" applyAlignment="1">
      <alignment horizontal="center" vertical="center" wrapText="1"/>
    </xf>
    <xf numFmtId="0" fontId="6" fillId="0" borderId="64" xfId="39" quotePrefix="1" applyFont="1" applyBorder="1" applyAlignment="1">
      <alignment horizontal="center" vertical="center" wrapText="1"/>
    </xf>
    <xf numFmtId="0" fontId="6" fillId="0" borderId="58" xfId="39" quotePrefix="1" applyFont="1" applyBorder="1" applyAlignment="1">
      <alignment horizontal="center" vertical="center" wrapText="1"/>
    </xf>
    <xf numFmtId="0" fontId="6" fillId="0" borderId="69" xfId="39" quotePrefix="1" applyFont="1" applyBorder="1" applyAlignment="1">
      <alignment horizontal="center" vertical="center" wrapText="1"/>
    </xf>
    <xf numFmtId="0" fontId="0" fillId="18" borderId="70" xfId="0" applyFill="1" applyBorder="1" applyAlignment="1">
      <alignment horizontal="left"/>
    </xf>
    <xf numFmtId="0" fontId="0" fillId="18" borderId="71" xfId="0" applyFill="1" applyBorder="1" applyAlignment="1">
      <alignment horizontal="left"/>
    </xf>
    <xf numFmtId="0" fontId="0" fillId="18" borderId="72" xfId="0" applyFill="1" applyBorder="1" applyAlignment="1">
      <alignment horizontal="left"/>
    </xf>
    <xf numFmtId="0" fontId="6" fillId="18" borderId="74" xfId="0" applyFont="1" applyFill="1" applyBorder="1" applyAlignment="1" applyProtection="1">
      <alignment horizontal="center"/>
      <protection locked="0"/>
    </xf>
    <xf numFmtId="0" fontId="6" fillId="18" borderId="31" xfId="0" applyFont="1" applyFill="1" applyBorder="1" applyAlignment="1" applyProtection="1">
      <alignment horizontal="center"/>
      <protection locked="0"/>
    </xf>
    <xf numFmtId="0" fontId="6" fillId="18" borderId="30" xfId="0" applyFont="1" applyFill="1" applyBorder="1" applyAlignment="1" applyProtection="1">
      <alignment horizontal="center"/>
      <protection locked="0"/>
    </xf>
    <xf numFmtId="0" fontId="6" fillId="18" borderId="14" xfId="0" applyFont="1" applyFill="1" applyBorder="1" applyAlignment="1" applyProtection="1">
      <alignment horizontal="center"/>
      <protection locked="0"/>
    </xf>
    <xf numFmtId="0" fontId="14" fillId="21" borderId="24" xfId="0" applyFont="1" applyFill="1" applyBorder="1" applyAlignment="1">
      <alignment horizontal="center"/>
    </xf>
    <xf numFmtId="0" fontId="6" fillId="0" borderId="58" xfId="0" applyFont="1" applyBorder="1" applyAlignment="1">
      <alignment horizontal="center" vertical="center" wrapText="1"/>
    </xf>
    <xf numFmtId="0" fontId="6" fillId="0" borderId="69" xfId="0" applyFont="1" applyBorder="1" applyAlignment="1">
      <alignment horizontal="center" vertical="center" wrapText="1"/>
    </xf>
    <xf numFmtId="0" fontId="14" fillId="21" borderId="22" xfId="0" applyFont="1" applyFill="1" applyBorder="1" applyAlignment="1">
      <alignment horizontal="center"/>
    </xf>
    <xf numFmtId="0" fontId="25" fillId="18" borderId="30" xfId="0" applyFont="1" applyFill="1" applyBorder="1" applyAlignment="1" applyProtection="1">
      <alignment horizontal="center"/>
      <protection locked="0"/>
    </xf>
    <xf numFmtId="0" fontId="25" fillId="18" borderId="14" xfId="0" applyFont="1" applyFill="1" applyBorder="1" applyAlignment="1" applyProtection="1">
      <alignment horizontal="center"/>
      <protection locked="0"/>
    </xf>
    <xf numFmtId="0" fontId="6" fillId="21" borderId="24" xfId="0" applyFont="1" applyFill="1" applyBorder="1" applyAlignment="1">
      <alignment horizontal="left" vertical="top"/>
    </xf>
    <xf numFmtId="0" fontId="0" fillId="21" borderId="24" xfId="0" applyFill="1" applyBorder="1" applyAlignment="1">
      <alignment horizontal="center" vertical="top"/>
    </xf>
    <xf numFmtId="0" fontId="0" fillId="21" borderId="48" xfId="0" applyFill="1" applyBorder="1" applyAlignment="1">
      <alignment horizontal="center" vertical="top"/>
    </xf>
    <xf numFmtId="0" fontId="6" fillId="0" borderId="78"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47"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2" xfId="0" applyFont="1" applyBorder="1" applyAlignment="1">
      <alignment horizontal="center" vertical="center" wrapText="1"/>
    </xf>
    <xf numFmtId="0" fontId="36" fillId="18" borderId="71" xfId="0" applyFont="1" applyFill="1" applyBorder="1" applyAlignment="1">
      <alignment horizontal="center" vertical="center" wrapText="1"/>
    </xf>
    <xf numFmtId="0" fontId="36" fillId="18" borderId="72" xfId="0" applyFont="1" applyFill="1" applyBorder="1" applyAlignment="1">
      <alignment horizontal="center" vertical="center" wrapText="1"/>
    </xf>
    <xf numFmtId="0" fontId="14" fillId="21" borderId="24" xfId="0" applyFont="1" applyFill="1" applyBorder="1" applyAlignment="1">
      <alignment horizontal="left"/>
    </xf>
    <xf numFmtId="0" fontId="14" fillId="21" borderId="61" xfId="0" applyFont="1" applyFill="1" applyBorder="1" applyAlignment="1">
      <alignment horizontal="left"/>
    </xf>
    <xf numFmtId="0" fontId="14" fillId="21" borderId="24" xfId="0" quotePrefix="1" applyFont="1" applyFill="1" applyBorder="1" applyAlignment="1" applyProtection="1">
      <alignment horizontal="left"/>
      <protection locked="0"/>
    </xf>
    <xf numFmtId="0" fontId="14" fillId="21" borderId="61" xfId="0" quotePrefix="1" applyFont="1" applyFill="1" applyBorder="1" applyAlignment="1" applyProtection="1">
      <alignment horizontal="left"/>
      <protection locked="0"/>
    </xf>
    <xf numFmtId="0" fontId="6" fillId="0" borderId="75" xfId="0" quotePrefix="1" applyFont="1" applyBorder="1" applyAlignment="1">
      <alignment horizontal="center" vertical="center" wrapText="1"/>
    </xf>
    <xf numFmtId="0" fontId="6" fillId="0" borderId="64" xfId="0" quotePrefix="1" applyFont="1" applyBorder="1" applyAlignment="1">
      <alignment horizontal="center" vertical="center" wrapText="1"/>
    </xf>
    <xf numFmtId="0" fontId="6" fillId="18" borderId="29" xfId="0" applyFont="1" applyFill="1" applyBorder="1" applyAlignment="1" applyProtection="1">
      <alignment horizontal="center"/>
      <protection locked="0"/>
    </xf>
    <xf numFmtId="0" fontId="6" fillId="18" borderId="12" xfId="0" applyFont="1" applyFill="1" applyBorder="1" applyAlignment="1" applyProtection="1">
      <alignment horizontal="center"/>
      <protection locked="0"/>
    </xf>
    <xf numFmtId="0" fontId="6" fillId="21" borderId="74" xfId="0" quotePrefix="1" applyFont="1" applyFill="1" applyBorder="1" applyAlignment="1">
      <alignment horizontal="center"/>
    </xf>
    <xf numFmtId="0" fontId="6" fillId="21" borderId="73" xfId="0" quotePrefix="1" applyFont="1" applyFill="1" applyBorder="1" applyAlignment="1">
      <alignment horizontal="center"/>
    </xf>
    <xf numFmtId="0" fontId="6" fillId="21" borderId="31" xfId="0" quotePrefix="1" applyFont="1" applyFill="1" applyBorder="1" applyAlignment="1">
      <alignment horizontal="center"/>
    </xf>
    <xf numFmtId="0" fontId="6" fillId="21" borderId="27" xfId="0" applyFont="1" applyFill="1" applyBorder="1" applyAlignment="1">
      <alignment horizontal="left" vertical="top"/>
    </xf>
    <xf numFmtId="0" fontId="14" fillId="21" borderId="22" xfId="0" applyFont="1" applyFill="1" applyBorder="1" applyAlignment="1">
      <alignment horizontal="left"/>
    </xf>
    <xf numFmtId="0" fontId="14" fillId="21" borderId="23" xfId="0" applyFont="1" applyFill="1" applyBorder="1" applyAlignment="1">
      <alignment horizontal="left"/>
    </xf>
    <xf numFmtId="0" fontId="6" fillId="21" borderId="59" xfId="0" quotePrefix="1" applyFont="1" applyFill="1" applyBorder="1" applyAlignment="1">
      <alignment horizontal="center"/>
    </xf>
    <xf numFmtId="0" fontId="6" fillId="0" borderId="24" xfId="0" applyFont="1" applyBorder="1" applyAlignment="1">
      <alignment horizontal="center" vertical="center" wrapText="1"/>
    </xf>
    <xf numFmtId="0" fontId="6" fillId="21" borderId="22" xfId="0" applyFont="1" applyFill="1" applyBorder="1" applyAlignment="1">
      <alignment horizontal="left" vertical="top"/>
    </xf>
    <xf numFmtId="0" fontId="6" fillId="0" borderId="58" xfId="0" quotePrefix="1" applyFont="1" applyBorder="1" applyAlignment="1">
      <alignment horizontal="center" vertical="center" wrapText="1"/>
    </xf>
    <xf numFmtId="0" fontId="6" fillId="0" borderId="69" xfId="0" quotePrefix="1" applyFont="1" applyBorder="1" applyAlignment="1">
      <alignment horizontal="center" vertical="center" wrapText="1"/>
    </xf>
    <xf numFmtId="0" fontId="0" fillId="18" borderId="10" xfId="0" applyFill="1" applyBorder="1" applyAlignment="1" applyProtection="1">
      <alignment horizontal="left"/>
      <protection locked="0"/>
    </xf>
    <xf numFmtId="14" fontId="0" fillId="18" borderId="10" xfId="0" applyNumberFormat="1" applyFill="1" applyBorder="1" applyAlignment="1" applyProtection="1">
      <alignment horizontal="left"/>
      <protection locked="0"/>
    </xf>
    <xf numFmtId="0" fontId="0" fillId="18" borderId="12" xfId="0" applyFill="1" applyBorder="1" applyAlignment="1" applyProtection="1">
      <alignment horizontal="left"/>
      <protection locked="0"/>
    </xf>
    <xf numFmtId="0" fontId="27" fillId="18" borderId="36" xfId="0" applyFont="1" applyFill="1" applyBorder="1" applyAlignment="1">
      <alignment horizontal="left"/>
    </xf>
    <xf numFmtId="0" fontId="27" fillId="18" borderId="37" xfId="0" applyFont="1" applyFill="1" applyBorder="1" applyAlignment="1">
      <alignment horizontal="left"/>
    </xf>
    <xf numFmtId="0" fontId="24" fillId="18" borderId="37" xfId="0" applyFont="1" applyFill="1" applyBorder="1" applyAlignment="1">
      <alignment horizontal="left"/>
    </xf>
    <xf numFmtId="0" fontId="24" fillId="18" borderId="38" xfId="0" applyFont="1" applyFill="1" applyBorder="1" applyAlignment="1">
      <alignment horizontal="left"/>
    </xf>
    <xf numFmtId="0" fontId="0" fillId="18" borderId="29" xfId="0" applyFill="1" applyBorder="1" applyAlignment="1">
      <alignment horizontal="left"/>
    </xf>
    <xf numFmtId="0" fontId="0" fillId="18" borderId="10" xfId="0" applyFill="1" applyBorder="1" applyAlignment="1">
      <alignment horizontal="left"/>
    </xf>
    <xf numFmtId="0" fontId="6" fillId="18" borderId="13" xfId="0" applyFont="1" applyFill="1" applyBorder="1" applyAlignment="1" applyProtection="1">
      <alignment horizontal="left"/>
      <protection locked="0"/>
    </xf>
    <xf numFmtId="0" fontId="6" fillId="18" borderId="20" xfId="0" applyFont="1" applyFill="1" applyBorder="1" applyAlignment="1" applyProtection="1">
      <alignment horizontal="left"/>
      <protection locked="0"/>
    </xf>
    <xf numFmtId="0" fontId="6" fillId="21" borderId="19" xfId="0" applyFont="1" applyFill="1" applyBorder="1" applyAlignment="1" applyProtection="1">
      <alignment horizontal="left"/>
      <protection locked="0"/>
    </xf>
    <xf numFmtId="0" fontId="6" fillId="21" borderId="13" xfId="0" applyFont="1" applyFill="1" applyBorder="1" applyAlignment="1" applyProtection="1">
      <alignment horizontal="left"/>
      <protection locked="0"/>
    </xf>
    <xf numFmtId="0" fontId="6" fillId="21" borderId="30" xfId="0" applyFont="1" applyFill="1" applyBorder="1" applyAlignment="1" applyProtection="1">
      <alignment horizontal="left"/>
      <protection locked="0"/>
    </xf>
    <xf numFmtId="0" fontId="6" fillId="21" borderId="42" xfId="0" applyFont="1" applyFill="1" applyBorder="1" applyAlignment="1" applyProtection="1">
      <alignment horizontal="left"/>
      <protection locked="0"/>
    </xf>
    <xf numFmtId="0" fontId="6" fillId="21" borderId="43" xfId="0" applyFont="1" applyFill="1" applyBorder="1" applyAlignment="1" applyProtection="1">
      <alignment horizontal="left"/>
      <protection locked="0"/>
    </xf>
    <xf numFmtId="0" fontId="7" fillId="0" borderId="13" xfId="0" applyFont="1" applyFill="1" applyBorder="1" applyAlignment="1" applyProtection="1">
      <alignment horizontal="center"/>
      <protection locked="0"/>
    </xf>
    <xf numFmtId="0" fontId="7" fillId="0" borderId="20" xfId="0" applyFont="1" applyFill="1" applyBorder="1" applyAlignment="1" applyProtection="1">
      <alignment horizontal="center"/>
      <protection locked="0"/>
    </xf>
    <xf numFmtId="0" fontId="36" fillId="18" borderId="70" xfId="0" applyFont="1" applyFill="1" applyBorder="1" applyAlignment="1">
      <alignment horizontal="center" vertical="center" wrapText="1"/>
    </xf>
    <xf numFmtId="0" fontId="36" fillId="18" borderId="71" xfId="0" applyFont="1" applyFill="1" applyBorder="1" applyAlignment="1">
      <alignment horizontal="center" vertical="center"/>
    </xf>
    <xf numFmtId="0" fontId="36" fillId="18" borderId="72" xfId="0" applyFont="1" applyFill="1" applyBorder="1" applyAlignment="1">
      <alignment horizontal="center" vertical="center"/>
    </xf>
    <xf numFmtId="0" fontId="40" fillId="18" borderId="54" xfId="0" applyFont="1" applyFill="1" applyBorder="1" applyAlignment="1" applyProtection="1">
      <alignment horizontal="left" wrapText="1"/>
      <protection locked="0"/>
    </xf>
    <xf numFmtId="0" fontId="40" fillId="18" borderId="14" xfId="0" applyFont="1" applyFill="1" applyBorder="1" applyAlignment="1" applyProtection="1">
      <alignment horizontal="left" wrapText="1"/>
      <protection locked="0"/>
    </xf>
    <xf numFmtId="0" fontId="88" fillId="18" borderId="26" xfId="0" applyFont="1" applyFill="1" applyBorder="1" applyAlignment="1" applyProtection="1">
      <alignment horizontal="left" vertical="center" wrapText="1"/>
      <protection locked="0"/>
    </xf>
    <xf numFmtId="0" fontId="88" fillId="18" borderId="49" xfId="0" applyFont="1" applyFill="1" applyBorder="1" applyAlignment="1" applyProtection="1">
      <alignment horizontal="left" vertical="center" wrapText="1"/>
      <protection locked="0"/>
    </xf>
    <xf numFmtId="0" fontId="88" fillId="18" borderId="51" xfId="0" applyFont="1" applyFill="1" applyBorder="1" applyAlignment="1" applyProtection="1">
      <alignment horizontal="left" vertical="center" wrapText="1"/>
      <protection locked="0"/>
    </xf>
    <xf numFmtId="0" fontId="6" fillId="0" borderId="16"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0" xfId="0" quotePrefix="1" applyFont="1" applyBorder="1" applyAlignment="1">
      <alignment horizontal="center" vertical="center" wrapText="1"/>
    </xf>
    <xf numFmtId="0" fontId="6" fillId="0" borderId="63" xfId="0" quotePrefix="1" applyFont="1" applyBorder="1" applyAlignment="1">
      <alignment horizontal="center" vertical="center" wrapText="1"/>
    </xf>
    <xf numFmtId="0" fontId="6" fillId="0" borderId="29" xfId="0" quotePrefix="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40" fillId="0" borderId="54" xfId="0" applyFont="1" applyFill="1" applyBorder="1" applyAlignment="1" applyProtection="1">
      <alignment horizontal="left" wrapText="1"/>
      <protection locked="0"/>
    </xf>
    <xf numFmtId="0" fontId="40" fillId="0" borderId="14" xfId="0" applyFont="1" applyFill="1" applyBorder="1" applyAlignment="1" applyProtection="1">
      <alignment horizontal="left" wrapText="1"/>
      <protection locked="0"/>
    </xf>
    <xf numFmtId="0" fontId="88" fillId="18" borderId="54" xfId="0" applyFont="1" applyFill="1" applyBorder="1" applyAlignment="1" applyProtection="1">
      <alignment horizontal="left" vertical="center" wrapText="1"/>
      <protection locked="0"/>
    </xf>
    <xf numFmtId="0" fontId="88" fillId="18" borderId="46" xfId="0" applyFont="1" applyFill="1" applyBorder="1" applyAlignment="1" applyProtection="1">
      <alignment horizontal="left" vertical="center" wrapText="1"/>
      <protection locked="0"/>
    </xf>
    <xf numFmtId="0" fontId="88" fillId="18" borderId="57" xfId="0" applyFont="1" applyFill="1" applyBorder="1" applyAlignment="1" applyProtection="1">
      <alignment horizontal="left" vertical="center" wrapText="1"/>
      <protection locked="0"/>
    </xf>
    <xf numFmtId="0" fontId="6" fillId="18" borderId="54" xfId="0" applyFont="1" applyFill="1" applyBorder="1" applyAlignment="1" applyProtection="1">
      <alignment horizontal="left" wrapText="1"/>
      <protection locked="0"/>
    </xf>
    <xf numFmtId="0" fontId="6" fillId="18" borderId="14" xfId="0" applyFont="1" applyFill="1" applyBorder="1" applyAlignment="1" applyProtection="1">
      <alignment horizontal="left" wrapText="1"/>
      <protection locked="0"/>
    </xf>
    <xf numFmtId="0" fontId="40" fillId="18" borderId="54" xfId="0" applyFont="1" applyFill="1" applyBorder="1" applyAlignment="1" applyProtection="1">
      <alignment horizontal="left"/>
      <protection locked="0"/>
    </xf>
    <xf numFmtId="0" fontId="40" fillId="18" borderId="14" xfId="0" applyFont="1" applyFill="1" applyBorder="1" applyAlignment="1" applyProtection="1">
      <alignment horizontal="left"/>
      <protection locked="0"/>
    </xf>
    <xf numFmtId="0" fontId="40" fillId="18" borderId="28" xfId="0" applyFont="1" applyFill="1" applyBorder="1" applyAlignment="1" applyProtection="1">
      <alignment horizontal="left" wrapText="1"/>
      <protection locked="0"/>
    </xf>
    <xf numFmtId="0" fontId="40" fillId="18" borderId="31" xfId="0" applyFont="1" applyFill="1" applyBorder="1" applyAlignment="1" applyProtection="1">
      <alignment horizontal="left" wrapText="1"/>
      <protection locked="0"/>
    </xf>
    <xf numFmtId="0" fontId="92" fillId="21" borderId="70" xfId="0" applyFont="1" applyFill="1" applyBorder="1" applyAlignment="1" applyProtection="1">
      <alignment horizontal="center" wrapText="1"/>
      <protection locked="0"/>
    </xf>
    <xf numFmtId="0" fontId="92" fillId="21" borderId="71" xfId="0" applyFont="1" applyFill="1" applyBorder="1" applyAlignment="1" applyProtection="1">
      <alignment horizontal="center" wrapText="1"/>
      <protection locked="0"/>
    </xf>
    <xf numFmtId="0" fontId="92" fillId="21" borderId="72" xfId="0" applyFont="1" applyFill="1" applyBorder="1" applyAlignment="1" applyProtection="1">
      <alignment horizontal="center" wrapText="1"/>
      <protection locked="0"/>
    </xf>
    <xf numFmtId="0" fontId="7" fillId="18" borderId="16" xfId="0" applyFont="1" applyFill="1" applyBorder="1" applyAlignment="1" applyProtection="1">
      <alignment horizontal="left" vertical="center" wrapText="1"/>
      <protection locked="0"/>
    </xf>
    <xf numFmtId="0" fontId="7" fillId="18" borderId="17" xfId="0" applyFont="1" applyFill="1" applyBorder="1" applyAlignment="1" applyProtection="1">
      <alignment horizontal="left" vertical="center" wrapText="1"/>
      <protection locked="0"/>
    </xf>
    <xf numFmtId="0" fontId="7" fillId="18" borderId="45" xfId="0" applyFont="1" applyFill="1" applyBorder="1" applyAlignment="1" applyProtection="1">
      <alignment horizontal="left" vertical="center" wrapText="1"/>
      <protection locked="0"/>
    </xf>
    <xf numFmtId="0" fontId="7" fillId="18" borderId="42" xfId="0" applyFont="1" applyFill="1" applyBorder="1" applyAlignment="1" applyProtection="1">
      <alignment horizontal="left" vertical="center" wrapText="1"/>
      <protection locked="0"/>
    </xf>
    <xf numFmtId="0" fontId="7" fillId="18" borderId="43" xfId="0" applyFont="1" applyFill="1" applyBorder="1" applyAlignment="1" applyProtection="1">
      <alignment horizontal="left" vertical="center" wrapText="1"/>
      <protection locked="0"/>
    </xf>
    <xf numFmtId="0" fontId="7" fillId="18" borderId="32" xfId="0" applyFont="1" applyFill="1" applyBorder="1" applyAlignment="1" applyProtection="1">
      <alignment horizontal="left" vertical="center" wrapText="1"/>
      <protection locked="0"/>
    </xf>
    <xf numFmtId="0" fontId="7" fillId="18" borderId="47" xfId="0" applyFont="1" applyFill="1" applyBorder="1" applyAlignment="1" applyProtection="1">
      <alignment horizontal="center" vertical="center"/>
      <protection locked="0"/>
    </xf>
    <xf numFmtId="0" fontId="7" fillId="18" borderId="17" xfId="0" applyFont="1" applyFill="1" applyBorder="1" applyAlignment="1" applyProtection="1">
      <alignment horizontal="center" vertical="center"/>
      <protection locked="0"/>
    </xf>
    <xf numFmtId="0" fontId="7" fillId="18" borderId="33" xfId="0" applyFont="1" applyFill="1" applyBorder="1" applyAlignment="1" applyProtection="1">
      <alignment horizontal="center" vertical="center"/>
      <protection locked="0"/>
    </xf>
    <xf numFmtId="0" fontId="7" fillId="18" borderId="43" xfId="0" applyFont="1" applyFill="1" applyBorder="1" applyAlignment="1" applyProtection="1">
      <alignment horizontal="center" vertical="center"/>
      <protection locked="0"/>
    </xf>
    <xf numFmtId="0" fontId="7" fillId="18" borderId="16" xfId="0" applyFont="1" applyFill="1" applyBorder="1" applyAlignment="1" applyProtection="1">
      <alignment horizontal="left" vertical="center"/>
      <protection locked="0"/>
    </xf>
    <xf numFmtId="0" fontId="7" fillId="18" borderId="17" xfId="0" applyFont="1" applyFill="1" applyBorder="1" applyAlignment="1" applyProtection="1">
      <alignment horizontal="left" vertical="center"/>
      <protection locked="0"/>
    </xf>
    <xf numFmtId="0" fontId="7" fillId="18" borderId="41" xfId="0" applyFont="1" applyFill="1" applyBorder="1" applyAlignment="1" applyProtection="1">
      <alignment horizontal="left" vertical="center"/>
      <protection locked="0"/>
    </xf>
    <xf numFmtId="0" fontId="7" fillId="18" borderId="42" xfId="0" applyFont="1" applyFill="1" applyBorder="1" applyAlignment="1" applyProtection="1">
      <alignment horizontal="left" vertical="center"/>
      <protection locked="0"/>
    </xf>
    <xf numFmtId="0" fontId="7" fillId="18" borderId="43" xfId="0" applyFont="1" applyFill="1" applyBorder="1" applyAlignment="1" applyProtection="1">
      <alignment horizontal="left" vertical="center"/>
      <protection locked="0"/>
    </xf>
    <xf numFmtId="0" fontId="7" fillId="18" borderId="44" xfId="0" applyFont="1" applyFill="1" applyBorder="1" applyAlignment="1" applyProtection="1">
      <alignment horizontal="left" vertical="center"/>
      <protection locked="0"/>
    </xf>
    <xf numFmtId="0" fontId="0" fillId="21" borderId="42" xfId="0" applyFill="1" applyBorder="1" applyAlignment="1">
      <alignment horizontal="left"/>
    </xf>
    <xf numFmtId="0" fontId="0" fillId="21" borderId="43" xfId="0" applyFill="1" applyBorder="1" applyAlignment="1">
      <alignment horizontal="left"/>
    </xf>
    <xf numFmtId="0" fontId="0" fillId="21" borderId="44" xfId="0" applyFill="1" applyBorder="1" applyAlignment="1">
      <alignment horizontal="left"/>
    </xf>
    <xf numFmtId="0" fontId="24" fillId="18" borderId="36" xfId="0" applyFont="1" applyFill="1" applyBorder="1" applyAlignment="1">
      <alignment horizontal="left"/>
    </xf>
    <xf numFmtId="0" fontId="36" fillId="18" borderId="16" xfId="0" applyFont="1" applyFill="1" applyBorder="1" applyAlignment="1">
      <alignment horizontal="center" vertical="center" wrapText="1"/>
    </xf>
    <xf numFmtId="0" fontId="6" fillId="18" borderId="73" xfId="0" applyFont="1" applyFill="1" applyBorder="1" applyAlignment="1" applyProtection="1">
      <alignment horizontal="left"/>
      <protection locked="0"/>
    </xf>
    <xf numFmtId="0" fontId="6" fillId="18" borderId="59" xfId="0" applyFont="1" applyFill="1" applyBorder="1" applyAlignment="1" applyProtection="1">
      <alignment horizontal="left"/>
      <protection locked="0"/>
    </xf>
    <xf numFmtId="0" fontId="6" fillId="18" borderId="46" xfId="0" applyFont="1" applyFill="1" applyBorder="1" applyAlignment="1" applyProtection="1">
      <alignment horizontal="left"/>
      <protection locked="0"/>
    </xf>
    <xf numFmtId="0" fontId="6" fillId="18" borderId="57" xfId="0" applyFont="1" applyFill="1" applyBorder="1" applyAlignment="1" applyProtection="1">
      <alignment horizontal="left"/>
      <protection locked="0"/>
    </xf>
    <xf numFmtId="0" fontId="6" fillId="18" borderId="30" xfId="0" applyFont="1" applyFill="1" applyBorder="1" applyAlignment="1" applyProtection="1">
      <alignment horizontal="left"/>
      <protection locked="0"/>
    </xf>
    <xf numFmtId="0" fontId="6" fillId="0" borderId="48" xfId="0" quotePrefix="1" applyFont="1" applyBorder="1" applyAlignment="1">
      <alignment horizontal="center" vertical="center"/>
    </xf>
    <xf numFmtId="0" fontId="6" fillId="0" borderId="11" xfId="0" applyFont="1" applyBorder="1" applyAlignment="1">
      <alignment horizontal="center" vertical="center" wrapText="1"/>
    </xf>
    <xf numFmtId="0" fontId="6" fillId="0" borderId="35" xfId="0" applyFont="1" applyBorder="1" applyAlignment="1">
      <alignment horizontal="center" vertical="center" wrapText="1"/>
    </xf>
    <xf numFmtId="14" fontId="0" fillId="18" borderId="0" xfId="0" applyNumberFormat="1" applyFill="1" applyAlignment="1" applyProtection="1">
      <alignment horizontal="left"/>
      <protection locked="0"/>
    </xf>
    <xf numFmtId="0" fontId="0" fillId="18" borderId="35" xfId="0" applyFill="1" applyBorder="1" applyAlignment="1" applyProtection="1">
      <alignment horizontal="left"/>
      <protection locked="0"/>
    </xf>
    <xf numFmtId="0" fontId="40" fillId="18" borderId="74" xfId="0" applyFont="1" applyFill="1" applyBorder="1" applyAlignment="1" applyProtection="1">
      <alignment horizontal="center" wrapText="1"/>
      <protection locked="0"/>
    </xf>
    <xf numFmtId="0" fontId="40" fillId="18" borderId="73" xfId="0" applyFont="1" applyFill="1" applyBorder="1" applyAlignment="1" applyProtection="1">
      <alignment horizontal="center" wrapText="1"/>
      <protection locked="0"/>
    </xf>
    <xf numFmtId="0" fontId="40" fillId="18" borderId="59" xfId="0" applyFont="1" applyFill="1" applyBorder="1" applyAlignment="1" applyProtection="1">
      <alignment horizontal="center" wrapText="1"/>
      <protection locked="0"/>
    </xf>
    <xf numFmtId="0" fontId="119" fillId="18" borderId="70" xfId="0" applyFont="1" applyFill="1" applyBorder="1" applyAlignment="1">
      <alignment horizontal="center"/>
    </xf>
    <xf numFmtId="0" fontId="119" fillId="18" borderId="71" xfId="0" applyFont="1" applyFill="1" applyBorder="1" applyAlignment="1">
      <alignment horizontal="center"/>
    </xf>
    <xf numFmtId="0" fontId="119" fillId="18" borderId="72" xfId="0" applyFont="1" applyFill="1" applyBorder="1" applyAlignment="1">
      <alignment horizontal="center"/>
    </xf>
    <xf numFmtId="0" fontId="0" fillId="18" borderId="16" xfId="0" applyFill="1" applyBorder="1" applyAlignment="1">
      <alignment horizontal="center"/>
    </xf>
    <xf numFmtId="0" fontId="0" fillId="18" borderId="17" xfId="0" applyFill="1" applyBorder="1" applyAlignment="1">
      <alignment horizontal="center"/>
    </xf>
    <xf numFmtId="0" fontId="0" fillId="18" borderId="41" xfId="0" applyFill="1" applyBorder="1" applyAlignment="1">
      <alignment horizontal="center"/>
    </xf>
    <xf numFmtId="0" fontId="0" fillId="18" borderId="11" xfId="0" applyFill="1" applyBorder="1" applyAlignment="1">
      <alignment horizontal="center"/>
    </xf>
    <xf numFmtId="0" fontId="0" fillId="21" borderId="0" xfId="0" applyFill="1" applyAlignment="1">
      <alignment horizontal="center"/>
    </xf>
    <xf numFmtId="0" fontId="0" fillId="18" borderId="25" xfId="0" applyFill="1" applyBorder="1" applyAlignment="1">
      <alignment horizontal="center"/>
    </xf>
    <xf numFmtId="0" fontId="0" fillId="18" borderId="42" xfId="0" applyFill="1" applyBorder="1" applyAlignment="1">
      <alignment horizontal="center"/>
    </xf>
    <xf numFmtId="0" fontId="0" fillId="18" borderId="43" xfId="0" applyFill="1" applyBorder="1" applyAlignment="1">
      <alignment horizontal="center"/>
    </xf>
    <xf numFmtId="0" fontId="0" fillId="18" borderId="44" xfId="0" applyFill="1" applyBorder="1" applyAlignment="1">
      <alignment horizontal="center"/>
    </xf>
    <xf numFmtId="0" fontId="0" fillId="18" borderId="42" xfId="0" applyFill="1" applyBorder="1" applyAlignment="1">
      <alignment horizontal="left"/>
    </xf>
    <xf numFmtId="0" fontId="0" fillId="18" borderId="43" xfId="0" applyFill="1" applyBorder="1" applyAlignment="1">
      <alignment horizontal="left"/>
    </xf>
    <xf numFmtId="0" fontId="0" fillId="18" borderId="44" xfId="0" applyFill="1" applyBorder="1" applyAlignment="1">
      <alignment horizontal="left"/>
    </xf>
    <xf numFmtId="0" fontId="0" fillId="18" borderId="34" xfId="0" applyFill="1" applyBorder="1" applyAlignment="1">
      <alignment horizontal="left"/>
    </xf>
    <xf numFmtId="0" fontId="0" fillId="18" borderId="0" xfId="0" applyFill="1" applyAlignment="1">
      <alignment horizontal="left"/>
    </xf>
    <xf numFmtId="0" fontId="0" fillId="18" borderId="0" xfId="0" applyFill="1" applyAlignment="1" applyProtection="1">
      <alignment horizontal="left"/>
      <protection locked="0"/>
    </xf>
    <xf numFmtId="0" fontId="6" fillId="18" borderId="13" xfId="0" applyFont="1" applyFill="1" applyBorder="1" applyProtection="1">
      <protection locked="0"/>
    </xf>
    <xf numFmtId="0" fontId="6" fillId="18" borderId="22" xfId="0" applyFont="1" applyFill="1" applyBorder="1" applyProtection="1">
      <protection locked="0"/>
    </xf>
    <xf numFmtId="0" fontId="6" fillId="18" borderId="13" xfId="0" applyFont="1" applyFill="1" applyBorder="1" applyAlignment="1" applyProtection="1">
      <alignment wrapText="1"/>
      <protection locked="0"/>
    </xf>
    <xf numFmtId="0" fontId="6" fillId="18" borderId="24" xfId="0" applyFont="1" applyFill="1" applyBorder="1" applyProtection="1">
      <protection locked="0"/>
    </xf>
    <xf numFmtId="14" fontId="6" fillId="21" borderId="74" xfId="0" applyNumberFormat="1" applyFont="1" applyFill="1" applyBorder="1" applyAlignment="1">
      <alignment horizontal="center"/>
    </xf>
    <xf numFmtId="0" fontId="6" fillId="0" borderId="27"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9" xfId="0" quotePrefix="1"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1" xfId="0" quotePrefix="1" applyFont="1" applyBorder="1" applyAlignment="1">
      <alignment horizontal="center" vertical="center" wrapText="1"/>
    </xf>
    <xf numFmtId="0" fontId="6" fillId="0" borderId="66" xfId="0" quotePrefix="1" applyFont="1" applyBorder="1" applyAlignment="1">
      <alignment horizontal="center" vertical="center" wrapText="1"/>
    </xf>
    <xf numFmtId="0" fontId="6" fillId="21" borderId="13" xfId="39" applyFont="1" applyFill="1" applyBorder="1" applyAlignment="1">
      <alignment horizontal="center" vertical="top"/>
    </xf>
    <xf numFmtId="0" fontId="6" fillId="21" borderId="13" xfId="39" applyFont="1" applyFill="1" applyBorder="1" applyAlignment="1">
      <alignment horizontal="center" vertical="center"/>
    </xf>
    <xf numFmtId="0" fontId="5" fillId="21" borderId="24" xfId="0" applyFont="1" applyFill="1" applyBorder="1" applyAlignment="1">
      <alignment horizontal="center" vertical="top"/>
    </xf>
    <xf numFmtId="0" fontId="14" fillId="21" borderId="48" xfId="0" applyFont="1" applyFill="1" applyBorder="1" applyAlignment="1">
      <alignment horizontal="center"/>
    </xf>
    <xf numFmtId="0" fontId="14" fillId="21" borderId="49" xfId="0" applyFont="1" applyFill="1" applyBorder="1" applyAlignment="1">
      <alignment horizontal="center"/>
    </xf>
    <xf numFmtId="0" fontId="14" fillId="21" borderId="50" xfId="0" applyFont="1" applyFill="1" applyBorder="1" applyAlignment="1">
      <alignment horizontal="center"/>
    </xf>
    <xf numFmtId="0" fontId="14" fillId="21" borderId="48" xfId="0" applyFont="1" applyFill="1" applyBorder="1" applyAlignment="1">
      <alignment horizontal="left"/>
    </xf>
    <xf numFmtId="0" fontId="14" fillId="21" borderId="49" xfId="0" applyFont="1" applyFill="1" applyBorder="1" applyAlignment="1">
      <alignment horizontal="left"/>
    </xf>
    <xf numFmtId="0" fontId="14" fillId="21" borderId="51" xfId="0" applyFont="1" applyFill="1" applyBorder="1" applyAlignment="1">
      <alignment horizontal="left"/>
    </xf>
    <xf numFmtId="0" fontId="14" fillId="21" borderId="74" xfId="0" applyFont="1" applyFill="1" applyBorder="1" applyAlignment="1">
      <alignment horizontal="center"/>
    </xf>
    <xf numFmtId="0" fontId="14" fillId="21" borderId="73" xfId="0" applyFont="1" applyFill="1" applyBorder="1" applyAlignment="1">
      <alignment horizontal="center"/>
    </xf>
    <xf numFmtId="0" fontId="14" fillId="21" borderId="31" xfId="0" applyFont="1" applyFill="1" applyBorder="1" applyAlignment="1">
      <alignment horizontal="center"/>
    </xf>
    <xf numFmtId="0" fontId="14" fillId="21" borderId="74" xfId="0" applyFont="1" applyFill="1" applyBorder="1" applyAlignment="1">
      <alignment horizontal="left"/>
    </xf>
    <xf numFmtId="0" fontId="14" fillId="21" borderId="73" xfId="0" applyFont="1" applyFill="1" applyBorder="1" applyAlignment="1">
      <alignment horizontal="left"/>
    </xf>
    <xf numFmtId="0" fontId="14" fillId="21" borderId="59" xfId="0" applyFont="1" applyFill="1" applyBorder="1" applyAlignment="1">
      <alignment horizontal="left"/>
    </xf>
    <xf numFmtId="0" fontId="103" fillId="21" borderId="36" xfId="40" applyFont="1" applyFill="1" applyBorder="1" applyAlignment="1">
      <alignment horizontal="center" vertical="center"/>
    </xf>
    <xf numFmtId="0" fontId="103" fillId="21" borderId="37" xfId="40" applyFont="1" applyFill="1" applyBorder="1" applyAlignment="1">
      <alignment horizontal="center" vertical="center"/>
    </xf>
    <xf numFmtId="0" fontId="103" fillId="21" borderId="38" xfId="40" applyFont="1" applyFill="1" applyBorder="1" applyAlignment="1">
      <alignment horizontal="center" vertical="center"/>
    </xf>
    <xf numFmtId="0" fontId="103" fillId="21" borderId="34" xfId="40" applyFont="1" applyFill="1" applyBorder="1" applyAlignment="1">
      <alignment horizontal="center" vertical="center"/>
    </xf>
    <xf numFmtId="0" fontId="103" fillId="21" borderId="0" xfId="40" applyFont="1" applyFill="1" applyBorder="1" applyAlignment="1">
      <alignment horizontal="center" vertical="center"/>
    </xf>
    <xf numFmtId="0" fontId="103" fillId="21" borderId="35" xfId="40" applyFont="1" applyFill="1" applyBorder="1" applyAlignment="1">
      <alignment horizontal="center" vertical="center"/>
    </xf>
    <xf numFmtId="0" fontId="36" fillId="21" borderId="10" xfId="40" applyFont="1" applyFill="1" applyBorder="1" applyAlignment="1">
      <alignment horizontal="center" vertical="top"/>
    </xf>
    <xf numFmtId="0" fontId="36" fillId="21" borderId="34" xfId="40" applyFont="1" applyFill="1" applyBorder="1" applyAlignment="1">
      <alignment horizontal="right" vertical="center" textRotation="90"/>
    </xf>
    <xf numFmtId="0" fontId="2" fillId="21" borderId="35" xfId="40" applyFont="1" applyFill="1" applyBorder="1" applyAlignment="1">
      <alignment horizontal="left" vertical="top" wrapText="1"/>
    </xf>
    <xf numFmtId="0" fontId="112" fillId="0" borderId="13" xfId="0" applyFont="1" applyBorder="1" applyAlignment="1">
      <alignment horizontal="center" vertical="center" wrapText="1"/>
    </xf>
    <xf numFmtId="0" fontId="88" fillId="21" borderId="13" xfId="0" applyFont="1" applyFill="1" applyBorder="1" applyAlignment="1">
      <alignment horizontal="center" vertical="center" wrapText="1"/>
    </xf>
    <xf numFmtId="0" fontId="136" fillId="21" borderId="84" xfId="0" applyFont="1" applyFill="1" applyBorder="1" applyAlignment="1">
      <alignment horizontal="center" vertical="center" wrapText="1"/>
    </xf>
    <xf numFmtId="0" fontId="136" fillId="21" borderId="85" xfId="0" applyFont="1" applyFill="1" applyBorder="1" applyAlignment="1">
      <alignment horizontal="center" vertical="center" wrapText="1"/>
    </xf>
    <xf numFmtId="0" fontId="136" fillId="21" borderId="86" xfId="0" applyFont="1" applyFill="1" applyBorder="1" applyAlignment="1">
      <alignment horizontal="center" vertical="center" wrapText="1"/>
    </xf>
    <xf numFmtId="0" fontId="117" fillId="28" borderId="19" xfId="0" applyFont="1" applyFill="1" applyBorder="1" applyAlignment="1">
      <alignment horizontal="center" vertical="center" wrapText="1"/>
    </xf>
    <xf numFmtId="0" fontId="117" fillId="28" borderId="13" xfId="0" applyFont="1" applyFill="1" applyBorder="1" applyAlignment="1">
      <alignment horizontal="center" vertical="center" wrapText="1"/>
    </xf>
    <xf numFmtId="0" fontId="117" fillId="28" borderId="20" xfId="0" applyFont="1" applyFill="1" applyBorder="1" applyAlignment="1">
      <alignment horizontal="center" vertical="center" wrapText="1"/>
    </xf>
    <xf numFmtId="0" fontId="117" fillId="28" borderId="21" xfId="0" applyFont="1" applyFill="1" applyBorder="1" applyAlignment="1">
      <alignment horizontal="center" vertical="center" wrapText="1"/>
    </xf>
    <xf numFmtId="0" fontId="117" fillId="28" borderId="22" xfId="0" applyFont="1" applyFill="1" applyBorder="1" applyAlignment="1">
      <alignment horizontal="center" vertical="center" wrapText="1"/>
    </xf>
    <xf numFmtId="0" fontId="117" fillId="28" borderId="23" xfId="0" applyFont="1" applyFill="1" applyBorder="1" applyAlignment="1">
      <alignment horizontal="center" vertical="center" wrapText="1"/>
    </xf>
    <xf numFmtId="0" fontId="112" fillId="0" borderId="67" xfId="0" applyFont="1" applyBorder="1" applyAlignment="1">
      <alignment horizontal="center" vertical="center" wrapText="1"/>
    </xf>
    <xf numFmtId="0" fontId="112" fillId="0" borderId="65" xfId="0" applyFont="1" applyBorder="1" applyAlignment="1">
      <alignment horizontal="center" vertical="center" wrapText="1"/>
    </xf>
    <xf numFmtId="0" fontId="112" fillId="0" borderId="62" xfId="0" applyFont="1" applyBorder="1" applyAlignment="1">
      <alignment horizontal="center" vertical="center" wrapText="1"/>
    </xf>
    <xf numFmtId="0" fontId="111" fillId="0" borderId="39" xfId="0" applyFont="1" applyBorder="1" applyAlignment="1">
      <alignment horizontal="left" vertical="center" wrapText="1" indent="1"/>
    </xf>
    <xf numFmtId="0" fontId="111" fillId="0" borderId="40" xfId="0" applyFont="1" applyBorder="1" applyAlignment="1">
      <alignment horizontal="left" vertical="center" wrapText="1" indent="1"/>
    </xf>
    <xf numFmtId="0" fontId="111" fillId="0" borderId="15" xfId="0" applyFont="1" applyBorder="1" applyAlignment="1">
      <alignment horizontal="left" vertical="center" wrapText="1" indent="1"/>
    </xf>
    <xf numFmtId="0" fontId="137" fillId="21" borderId="26" xfId="0" applyFont="1" applyFill="1" applyBorder="1" applyAlignment="1">
      <alignment horizontal="center" vertical="center"/>
    </xf>
    <xf numFmtId="0" fontId="137" fillId="21" borderId="49" xfId="0" applyFont="1" applyFill="1" applyBorder="1" applyAlignment="1">
      <alignment horizontal="center" vertical="center"/>
    </xf>
    <xf numFmtId="0" fontId="137" fillId="21" borderId="51" xfId="0" applyFont="1" applyFill="1" applyBorder="1" applyAlignment="1">
      <alignment horizontal="center" vertical="center"/>
    </xf>
    <xf numFmtId="0" fontId="118" fillId="21" borderId="0" xfId="0" applyFont="1" applyFill="1" applyBorder="1" applyAlignment="1">
      <alignment horizontal="center"/>
    </xf>
    <xf numFmtId="0" fontId="6" fillId="18" borderId="39" xfId="0" applyFont="1" applyFill="1" applyBorder="1" applyAlignment="1">
      <alignment horizontal="center" vertical="center" wrapText="1"/>
    </xf>
    <xf numFmtId="0" fontId="6" fillId="18" borderId="40" xfId="0" applyFont="1" applyFill="1" applyBorder="1" applyAlignment="1">
      <alignment horizontal="center" vertical="center" wrapText="1"/>
    </xf>
    <xf numFmtId="0" fontId="6" fillId="18" borderId="15" xfId="0" applyFont="1" applyFill="1" applyBorder="1" applyAlignment="1">
      <alignment horizontal="center" vertical="center" wrapText="1"/>
    </xf>
    <xf numFmtId="0" fontId="6" fillId="18" borderId="36" xfId="0" applyFont="1" applyFill="1" applyBorder="1" applyAlignment="1">
      <alignment horizontal="center" vertical="center" wrapText="1"/>
    </xf>
    <xf numFmtId="0" fontId="6" fillId="18" borderId="34" xfId="0" applyFont="1" applyFill="1" applyBorder="1" applyAlignment="1">
      <alignment horizontal="center" vertical="center" wrapText="1"/>
    </xf>
    <xf numFmtId="0" fontId="6" fillId="18" borderId="29" xfId="0" applyFont="1" applyFill="1" applyBorder="1" applyAlignment="1">
      <alignment horizontal="center" vertical="center" wrapText="1"/>
    </xf>
    <xf numFmtId="0" fontId="6" fillId="18" borderId="39" xfId="0" applyFont="1" applyFill="1" applyBorder="1" applyAlignment="1">
      <alignment horizontal="center" vertical="center" textRotation="90"/>
    </xf>
    <xf numFmtId="0" fontId="0" fillId="0" borderId="40" xfId="0" applyBorder="1" applyAlignment="1">
      <alignment horizontal="center" vertical="center" textRotation="90"/>
    </xf>
    <xf numFmtId="0" fontId="0" fillId="0" borderId="15" xfId="0" applyBorder="1" applyAlignment="1">
      <alignment horizontal="center" vertical="center" textRotation="90"/>
    </xf>
    <xf numFmtId="0" fontId="6" fillId="18" borderId="36" xfId="0" applyFont="1" applyFill="1" applyBorder="1" applyAlignment="1">
      <alignment horizontal="center" vertical="center"/>
    </xf>
    <xf numFmtId="0" fontId="6" fillId="18" borderId="37" xfId="0" applyFont="1" applyFill="1" applyBorder="1" applyAlignment="1">
      <alignment horizontal="center" vertical="center"/>
    </xf>
    <xf numFmtId="0" fontId="6" fillId="18" borderId="53" xfId="0" applyFont="1" applyFill="1" applyBorder="1" applyAlignment="1">
      <alignment horizontal="center" vertical="center"/>
    </xf>
    <xf numFmtId="0" fontId="6" fillId="18" borderId="29" xfId="0" applyFont="1" applyFill="1" applyBorder="1" applyAlignment="1">
      <alignment horizontal="center" vertical="center"/>
    </xf>
    <xf numFmtId="0" fontId="6" fillId="18" borderId="10" xfId="0" applyFont="1" applyFill="1" applyBorder="1" applyAlignment="1">
      <alignment horizontal="center" vertical="center"/>
    </xf>
    <xf numFmtId="0" fontId="6" fillId="18" borderId="55" xfId="0" applyFont="1" applyFill="1" applyBorder="1" applyAlignment="1">
      <alignment horizontal="center" vertical="center"/>
    </xf>
    <xf numFmtId="0" fontId="6" fillId="21" borderId="40" xfId="0" applyFont="1" applyFill="1" applyBorder="1" applyAlignment="1">
      <alignment horizontal="center" vertical="center" textRotation="90"/>
    </xf>
    <xf numFmtId="0" fontId="6" fillId="21" borderId="15" xfId="0" applyFont="1" applyFill="1" applyBorder="1" applyAlignment="1">
      <alignment horizontal="center" vertical="center" textRotation="90"/>
    </xf>
    <xf numFmtId="0" fontId="5" fillId="18" borderId="11" xfId="0" applyFont="1" applyFill="1" applyBorder="1" applyAlignment="1">
      <alignment horizontal="right"/>
    </xf>
    <xf numFmtId="0" fontId="0" fillId="21" borderId="0" xfId="0" applyFill="1" applyAlignment="1">
      <alignment horizontal="right"/>
    </xf>
    <xf numFmtId="0" fontId="14" fillId="18" borderId="10" xfId="0" applyFont="1" applyFill="1" applyBorder="1" applyAlignment="1">
      <alignment horizontal="center"/>
    </xf>
    <xf numFmtId="0" fontId="0" fillId="18" borderId="10" xfId="0" applyFill="1" applyBorder="1" applyAlignment="1" applyProtection="1">
      <alignment horizontal="center"/>
      <protection locked="0"/>
    </xf>
    <xf numFmtId="0" fontId="6" fillId="18" borderId="66" xfId="0" applyFont="1" applyFill="1" applyBorder="1" applyAlignment="1">
      <alignment horizontal="center" vertical="center" textRotation="90"/>
    </xf>
    <xf numFmtId="0" fontId="6" fillId="18" borderId="63" xfId="0" applyFont="1" applyFill="1" applyBorder="1" applyAlignment="1">
      <alignment horizontal="center" vertical="center" textRotation="90"/>
    </xf>
    <xf numFmtId="0" fontId="6" fillId="18" borderId="18" xfId="0" applyFont="1" applyFill="1" applyBorder="1" applyAlignment="1">
      <alignment horizontal="center" vertical="center" textRotation="90"/>
    </xf>
    <xf numFmtId="0" fontId="6" fillId="18" borderId="67" xfId="0" applyFont="1" applyFill="1" applyBorder="1" applyAlignment="1">
      <alignment horizontal="center" vertical="center" wrapText="1"/>
    </xf>
    <xf numFmtId="0" fontId="6" fillId="18" borderId="65" xfId="0" applyFont="1" applyFill="1" applyBorder="1" applyAlignment="1">
      <alignment horizontal="center" vertical="center" wrapText="1"/>
    </xf>
    <xf numFmtId="0" fontId="6" fillId="18" borderId="62" xfId="0" applyFont="1" applyFill="1" applyBorder="1" applyAlignment="1">
      <alignment horizontal="center" vertical="center" wrapText="1"/>
    </xf>
    <xf numFmtId="0" fontId="6" fillId="18" borderId="39" xfId="0" applyFont="1" applyFill="1" applyBorder="1" applyAlignment="1">
      <alignment horizontal="center" textRotation="90"/>
    </xf>
    <xf numFmtId="0" fontId="6" fillId="18" borderId="40" xfId="0" applyFont="1" applyFill="1" applyBorder="1" applyAlignment="1">
      <alignment horizontal="center" textRotation="90"/>
    </xf>
    <xf numFmtId="0" fontId="6" fillId="18" borderId="15" xfId="0" applyFont="1" applyFill="1" applyBorder="1" applyAlignment="1">
      <alignment horizontal="center" textRotation="90"/>
    </xf>
    <xf numFmtId="0" fontId="36" fillId="18" borderId="70" xfId="0" applyFont="1" applyFill="1" applyBorder="1" applyAlignment="1">
      <alignment horizontal="center" wrapText="1"/>
    </xf>
    <xf numFmtId="0" fontId="36" fillId="18" borderId="71" xfId="0" applyFont="1" applyFill="1" applyBorder="1" applyAlignment="1">
      <alignment horizontal="center"/>
    </xf>
    <xf numFmtId="0" fontId="36" fillId="18" borderId="72" xfId="0" applyFont="1" applyFill="1" applyBorder="1" applyAlignment="1">
      <alignment horizontal="center"/>
    </xf>
    <xf numFmtId="0" fontId="0" fillId="18" borderId="10" xfId="0" applyFill="1" applyBorder="1" applyAlignment="1">
      <alignment horizontal="center"/>
    </xf>
    <xf numFmtId="0" fontId="5" fillId="18" borderId="0" xfId="0" applyFont="1" applyFill="1" applyAlignment="1">
      <alignment horizontal="left"/>
    </xf>
    <xf numFmtId="0" fontId="0" fillId="0" borderId="0" xfId="0"/>
    <xf numFmtId="0" fontId="91" fillId="18" borderId="10" xfId="0" applyFont="1" applyFill="1" applyBorder="1" applyAlignment="1">
      <alignment horizontal="center"/>
    </xf>
    <xf numFmtId="0" fontId="91" fillId="18" borderId="46" xfId="0" applyFont="1" applyFill="1" applyBorder="1" applyAlignment="1">
      <alignment horizontal="center"/>
    </xf>
    <xf numFmtId="0" fontId="0" fillId="18" borderId="35" xfId="0" applyFill="1" applyBorder="1" applyAlignment="1">
      <alignment horizontal="center"/>
    </xf>
    <xf numFmtId="0" fontId="12" fillId="18" borderId="11" xfId="0" applyFont="1" applyFill="1" applyBorder="1" applyAlignment="1">
      <alignment horizontal="center"/>
    </xf>
    <xf numFmtId="0" fontId="12" fillId="18" borderId="35" xfId="0" applyFont="1" applyFill="1" applyBorder="1" applyAlignment="1">
      <alignment horizontal="center"/>
    </xf>
    <xf numFmtId="167" fontId="0" fillId="18" borderId="0" xfId="0" applyNumberFormat="1" applyFill="1" applyAlignment="1">
      <alignment horizontal="center"/>
    </xf>
    <xf numFmtId="0" fontId="0" fillId="18" borderId="0" xfId="0" applyFill="1" applyAlignment="1">
      <alignment horizontal="center" wrapText="1"/>
    </xf>
    <xf numFmtId="0" fontId="0" fillId="18" borderId="34" xfId="0" applyFill="1" applyBorder="1" applyAlignment="1" applyProtection="1">
      <alignment wrapText="1"/>
      <protection locked="0"/>
    </xf>
    <xf numFmtId="0" fontId="0" fillId="18" borderId="0" xfId="0" applyFill="1" applyAlignment="1">
      <alignment wrapText="1"/>
    </xf>
    <xf numFmtId="0" fontId="0" fillId="18" borderId="35" xfId="0" applyFill="1" applyBorder="1" applyAlignment="1">
      <alignment wrapText="1"/>
    </xf>
    <xf numFmtId="0" fontId="0" fillId="18" borderId="0" xfId="0" applyFill="1" applyAlignment="1">
      <alignment horizontal="center" vertical="top" wrapText="1"/>
    </xf>
    <xf numFmtId="14" fontId="0" fillId="18" borderId="10" xfId="0" applyNumberFormat="1" applyFill="1" applyBorder="1" applyAlignment="1" applyProtection="1">
      <alignment horizontal="center"/>
      <protection locked="0"/>
    </xf>
    <xf numFmtId="0" fontId="36" fillId="18" borderId="71" xfId="0" applyFont="1" applyFill="1" applyBorder="1" applyAlignment="1">
      <alignment horizontal="center" wrapText="1"/>
    </xf>
    <xf numFmtId="0" fontId="0" fillId="18" borderId="11" xfId="0" applyFill="1" applyBorder="1" applyAlignment="1">
      <alignment horizontal="right"/>
    </xf>
    <xf numFmtId="0" fontId="6" fillId="18" borderId="39" xfId="0" applyFont="1" applyFill="1" applyBorder="1" applyAlignment="1">
      <alignment horizontal="center" vertical="center"/>
    </xf>
    <xf numFmtId="0" fontId="6" fillId="18" borderId="40" xfId="0" applyFont="1" applyFill="1" applyBorder="1" applyAlignment="1">
      <alignment horizontal="center" vertical="center"/>
    </xf>
    <xf numFmtId="0" fontId="6" fillId="18" borderId="15" xfId="0" applyFont="1" applyFill="1" applyBorder="1" applyAlignment="1">
      <alignment horizontal="center" vertical="center"/>
    </xf>
    <xf numFmtId="0" fontId="12" fillId="18" borderId="29" xfId="0" applyFont="1" applyFill="1" applyBorder="1" applyAlignment="1">
      <alignment horizontal="center"/>
    </xf>
    <xf numFmtId="0" fontId="12" fillId="18" borderId="10" xfId="0" applyFont="1" applyFill="1" applyBorder="1" applyAlignment="1">
      <alignment horizontal="center"/>
    </xf>
    <xf numFmtId="0" fontId="66" fillId="18" borderId="71" xfId="0" applyFont="1" applyFill="1" applyBorder="1"/>
    <xf numFmtId="0" fontId="66" fillId="18" borderId="72" xfId="0" applyFont="1" applyFill="1" applyBorder="1"/>
    <xf numFmtId="0" fontId="6" fillId="18" borderId="38" xfId="0" applyFont="1" applyFill="1" applyBorder="1" applyAlignment="1">
      <alignment horizontal="center" vertical="center"/>
    </xf>
    <xf numFmtId="0" fontId="6" fillId="18" borderId="12" xfId="0" applyFont="1" applyFill="1" applyBorder="1" applyAlignment="1">
      <alignment horizontal="center" vertical="center"/>
    </xf>
    <xf numFmtId="0" fontId="18" fillId="18" borderId="29" xfId="0" applyFont="1" applyFill="1" applyBorder="1" applyAlignment="1">
      <alignment horizontal="center"/>
    </xf>
    <xf numFmtId="0" fontId="18" fillId="18" borderId="12" xfId="0" applyFont="1" applyFill="1" applyBorder="1" applyAlignment="1">
      <alignment horizontal="center"/>
    </xf>
    <xf numFmtId="0" fontId="6" fillId="18" borderId="66" xfId="0" applyFont="1" applyFill="1" applyBorder="1" applyAlignment="1">
      <alignment horizontal="center" vertical="center" wrapText="1"/>
    </xf>
    <xf numFmtId="0" fontId="6" fillId="18" borderId="63" xfId="0" applyFont="1" applyFill="1" applyBorder="1" applyAlignment="1">
      <alignment horizontal="center" vertical="center" wrapText="1"/>
    </xf>
    <xf numFmtId="0" fontId="6" fillId="18" borderId="18" xfId="0" applyFont="1" applyFill="1" applyBorder="1" applyAlignment="1">
      <alignment horizontal="center" vertical="center" wrapText="1"/>
    </xf>
    <xf numFmtId="14" fontId="14" fillId="18" borderId="29" xfId="0" applyNumberFormat="1" applyFont="1" applyFill="1" applyBorder="1" applyAlignment="1" applyProtection="1">
      <alignment horizontal="center"/>
      <protection locked="0"/>
    </xf>
    <xf numFmtId="14" fontId="14" fillId="18" borderId="12" xfId="0" applyNumberFormat="1" applyFont="1" applyFill="1" applyBorder="1" applyAlignment="1" applyProtection="1">
      <alignment horizontal="center"/>
      <protection locked="0"/>
    </xf>
    <xf numFmtId="14" fontId="14" fillId="18" borderId="55" xfId="0" applyNumberFormat="1" applyFont="1" applyFill="1" applyBorder="1" applyAlignment="1" applyProtection="1">
      <alignment horizontal="center"/>
      <protection locked="0"/>
    </xf>
    <xf numFmtId="0" fontId="6" fillId="0" borderId="1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14" fillId="21" borderId="15" xfId="0" applyFont="1" applyFill="1" applyBorder="1" applyAlignment="1">
      <alignment horizontal="left"/>
    </xf>
    <xf numFmtId="0" fontId="14" fillId="21" borderId="18" xfId="0" applyFont="1" applyFill="1" applyBorder="1" applyAlignment="1">
      <alignment horizontal="left"/>
    </xf>
    <xf numFmtId="0" fontId="0" fillId="18" borderId="17" xfId="0" applyFill="1" applyBorder="1" applyAlignment="1">
      <alignment horizontal="center" vertical="top"/>
    </xf>
    <xf numFmtId="0" fontId="0" fillId="18" borderId="41" xfId="0" applyFill="1" applyBorder="1" applyAlignment="1">
      <alignment horizontal="center" vertical="top"/>
    </xf>
    <xf numFmtId="0" fontId="6" fillId="18" borderId="31" xfId="0" applyFont="1" applyFill="1" applyBorder="1" applyAlignment="1">
      <alignment horizontal="left" vertical="top"/>
    </xf>
    <xf numFmtId="0" fontId="14" fillId="21" borderId="15" xfId="0" applyFont="1" applyFill="1" applyBorder="1" applyAlignment="1">
      <alignment horizontal="center"/>
    </xf>
    <xf numFmtId="0" fontId="6" fillId="18" borderId="50" xfId="0" applyFont="1" applyFill="1" applyBorder="1" applyAlignment="1">
      <alignment horizontal="left" vertical="top"/>
    </xf>
    <xf numFmtId="0" fontId="6" fillId="18" borderId="43" xfId="0" quotePrefix="1" applyFont="1" applyFill="1" applyBorder="1" applyAlignment="1">
      <alignment horizontal="center"/>
    </xf>
    <xf numFmtId="0" fontId="6" fillId="18" borderId="44" xfId="0" quotePrefix="1" applyFont="1" applyFill="1" applyBorder="1" applyAlignment="1">
      <alignment horizontal="center"/>
    </xf>
    <xf numFmtId="0" fontId="6" fillId="18" borderId="16" xfId="0" applyFont="1" applyFill="1" applyBorder="1" applyAlignment="1">
      <alignment horizontal="left" vertical="top"/>
    </xf>
    <xf numFmtId="0" fontId="6" fillId="18" borderId="17" xfId="0" applyFont="1" applyFill="1" applyBorder="1" applyAlignment="1">
      <alignment horizontal="left" vertical="top"/>
    </xf>
    <xf numFmtId="0" fontId="36" fillId="18" borderId="70" xfId="0" applyFont="1" applyFill="1" applyBorder="1" applyAlignment="1">
      <alignment horizontal="center" vertical="center"/>
    </xf>
    <xf numFmtId="0" fontId="14" fillId="18" borderId="29" xfId="0" applyFont="1" applyFill="1" applyBorder="1" applyAlignment="1" applyProtection="1">
      <alignment horizontal="center"/>
      <protection locked="0"/>
    </xf>
    <xf numFmtId="0" fontId="14" fillId="18" borderId="10" xfId="0" applyFont="1" applyFill="1" applyBorder="1" applyAlignment="1" applyProtection="1">
      <alignment horizontal="center"/>
      <protection locked="0"/>
    </xf>
    <xf numFmtId="0" fontId="14" fillId="18" borderId="12" xfId="0" applyFont="1" applyFill="1" applyBorder="1" applyAlignment="1" applyProtection="1">
      <alignment horizontal="center"/>
      <protection locked="0"/>
    </xf>
    <xf numFmtId="0" fontId="13" fillId="18" borderId="17" xfId="0" applyFont="1" applyFill="1" applyBorder="1" applyAlignment="1">
      <alignment horizontal="center" wrapText="1"/>
    </xf>
    <xf numFmtId="0" fontId="13" fillId="18" borderId="41" xfId="0" applyFont="1" applyFill="1" applyBorder="1" applyAlignment="1">
      <alignment horizontal="center" wrapText="1"/>
    </xf>
    <xf numFmtId="0" fontId="13" fillId="18" borderId="0" xfId="0" applyFont="1" applyFill="1" applyBorder="1" applyAlignment="1">
      <alignment horizontal="center" wrapText="1"/>
    </xf>
    <xf numFmtId="0" fontId="13" fillId="18" borderId="25" xfId="0" applyFont="1" applyFill="1" applyBorder="1" applyAlignment="1">
      <alignment horizontal="center" wrapText="1"/>
    </xf>
    <xf numFmtId="0" fontId="13" fillId="18" borderId="43" xfId="0" applyFont="1" applyFill="1" applyBorder="1" applyAlignment="1">
      <alignment horizontal="center" wrapText="1"/>
    </xf>
    <xf numFmtId="0" fontId="13" fillId="18" borderId="44" xfId="0" applyFont="1" applyFill="1" applyBorder="1" applyAlignment="1">
      <alignment horizontal="center" wrapText="1"/>
    </xf>
    <xf numFmtId="0" fontId="0" fillId="21" borderId="0" xfId="0" applyFill="1"/>
    <xf numFmtId="0" fontId="11" fillId="18" borderId="71" xfId="0" applyFont="1" applyFill="1" applyBorder="1" applyAlignment="1">
      <alignment horizontal="center" vertical="center" wrapText="1"/>
    </xf>
    <xf numFmtId="0" fontId="11" fillId="18" borderId="72" xfId="0" applyFont="1" applyFill="1" applyBorder="1" applyAlignment="1">
      <alignment horizontal="center" vertical="center" wrapText="1"/>
    </xf>
    <xf numFmtId="2" fontId="0" fillId="18" borderId="30" xfId="0" quotePrefix="1" applyNumberFormat="1" applyFill="1" applyBorder="1" applyAlignment="1">
      <alignment horizontal="center"/>
    </xf>
    <xf numFmtId="2" fontId="0" fillId="18" borderId="14" xfId="0" applyNumberFormat="1" applyFill="1" applyBorder="1" applyAlignment="1">
      <alignment horizontal="center"/>
    </xf>
    <xf numFmtId="0" fontId="17" fillId="18" borderId="30" xfId="0" applyFont="1" applyFill="1" applyBorder="1" applyAlignment="1">
      <alignment horizontal="center" vertical="center"/>
    </xf>
    <xf numFmtId="0" fontId="17" fillId="18" borderId="36" xfId="0" applyFont="1" applyFill="1" applyBorder="1" applyAlignment="1">
      <alignment horizontal="center" vertical="center"/>
    </xf>
    <xf numFmtId="0" fontId="17" fillId="18" borderId="38" xfId="0" applyFont="1" applyFill="1" applyBorder="1" applyAlignment="1">
      <alignment horizontal="center" vertical="center"/>
    </xf>
    <xf numFmtId="0" fontId="17" fillId="18" borderId="29" xfId="0" applyFont="1" applyFill="1" applyBorder="1" applyAlignment="1">
      <alignment horizontal="center" vertical="center"/>
    </xf>
    <xf numFmtId="0" fontId="17" fillId="18" borderId="12" xfId="0" applyFont="1" applyFill="1" applyBorder="1" applyAlignment="1">
      <alignment horizontal="center" vertical="center"/>
    </xf>
    <xf numFmtId="0" fontId="0" fillId="18" borderId="36" xfId="0" applyFill="1" applyBorder="1" applyAlignment="1">
      <alignment horizontal="center"/>
    </xf>
    <xf numFmtId="0" fontId="0" fillId="18" borderId="38" xfId="0" applyFill="1" applyBorder="1" applyAlignment="1">
      <alignment horizontal="center"/>
    </xf>
    <xf numFmtId="168" fontId="0" fillId="18" borderId="29" xfId="0" applyNumberFormat="1" applyFill="1" applyBorder="1" applyAlignment="1">
      <alignment horizontal="center"/>
    </xf>
    <xf numFmtId="168" fontId="0" fillId="18" borderId="12" xfId="0" applyNumberFormat="1" applyFill="1" applyBorder="1" applyAlignment="1">
      <alignment horizontal="center"/>
    </xf>
    <xf numFmtId="0" fontId="32" fillId="18" borderId="12" xfId="0" applyFont="1" applyFill="1" applyBorder="1" applyAlignment="1">
      <alignment horizontal="center"/>
    </xf>
    <xf numFmtId="0" fontId="32" fillId="18" borderId="15" xfId="0" applyFont="1" applyFill="1" applyBorder="1" applyAlignment="1">
      <alignment horizontal="center"/>
    </xf>
    <xf numFmtId="0" fontId="12" fillId="18" borderId="36" xfId="0" applyFont="1" applyFill="1" applyBorder="1" applyAlignment="1">
      <alignment horizontal="center"/>
    </xf>
    <xf numFmtId="0" fontId="12" fillId="18" borderId="38" xfId="0" applyFont="1" applyFill="1" applyBorder="1" applyAlignment="1">
      <alignment horizontal="center"/>
    </xf>
    <xf numFmtId="0" fontId="0" fillId="18" borderId="30" xfId="0" quotePrefix="1" applyFill="1" applyBorder="1" applyAlignment="1">
      <alignment horizontal="center"/>
    </xf>
    <xf numFmtId="0" fontId="0" fillId="18" borderId="14" xfId="0" applyFill="1" applyBorder="1" applyAlignment="1">
      <alignment horizontal="center"/>
    </xf>
    <xf numFmtId="0" fontId="0" fillId="18" borderId="30" xfId="0" applyFill="1" applyBorder="1" applyAlignment="1">
      <alignment horizontal="center"/>
    </xf>
    <xf numFmtId="0" fontId="0" fillId="18" borderId="46" xfId="0" applyFill="1" applyBorder="1" applyAlignment="1">
      <alignment horizontal="center"/>
    </xf>
    <xf numFmtId="0" fontId="17" fillId="18" borderId="39" xfId="0" applyFont="1" applyFill="1" applyBorder="1" applyAlignment="1">
      <alignment horizontal="center" vertical="center"/>
    </xf>
    <xf numFmtId="0" fontId="17" fillId="18" borderId="15" xfId="0" applyFont="1" applyFill="1" applyBorder="1" applyAlignment="1">
      <alignment horizontal="center" vertical="center"/>
    </xf>
    <xf numFmtId="0" fontId="14" fillId="18" borderId="33" xfId="0" applyFont="1" applyFill="1" applyBorder="1" applyAlignment="1">
      <alignment horizontal="center"/>
    </xf>
    <xf numFmtId="0" fontId="14" fillId="18" borderId="43" xfId="0" applyFont="1" applyFill="1" applyBorder="1" applyAlignment="1">
      <alignment horizontal="center"/>
    </xf>
    <xf numFmtId="0" fontId="14" fillId="18" borderId="32" xfId="0" applyFont="1" applyFill="1" applyBorder="1" applyAlignment="1">
      <alignment horizontal="center"/>
    </xf>
    <xf numFmtId="0" fontId="13" fillId="18" borderId="10" xfId="0" applyFont="1" applyFill="1" applyBorder="1" applyAlignment="1">
      <alignment horizontal="center"/>
    </xf>
    <xf numFmtId="0" fontId="13" fillId="18" borderId="0" xfId="0" applyFont="1" applyFill="1" applyAlignment="1">
      <alignment horizontal="center"/>
    </xf>
    <xf numFmtId="0" fontId="32" fillId="18" borderId="29" xfId="0" applyFont="1" applyFill="1" applyBorder="1" applyAlignment="1">
      <alignment horizontal="center"/>
    </xf>
    <xf numFmtId="0" fontId="32" fillId="18" borderId="10" xfId="0" applyFont="1" applyFill="1" applyBorder="1" applyAlignment="1">
      <alignment horizontal="center"/>
    </xf>
    <xf numFmtId="0" fontId="32" fillId="18" borderId="55" xfId="0" applyFont="1" applyFill="1" applyBorder="1" applyAlignment="1">
      <alignment horizontal="center"/>
    </xf>
    <xf numFmtId="0" fontId="42" fillId="18" borderId="0" xfId="0" applyFont="1" applyFill="1" applyAlignment="1">
      <alignment horizontal="center"/>
    </xf>
    <xf numFmtId="0" fontId="11" fillId="18" borderId="0" xfId="0" applyFont="1" applyFill="1" applyAlignment="1">
      <alignment horizontal="center"/>
    </xf>
    <xf numFmtId="0" fontId="5" fillId="18" borderId="10" xfId="0" applyFont="1" applyFill="1" applyBorder="1" applyAlignment="1">
      <alignment horizontal="center"/>
    </xf>
    <xf numFmtId="0" fontId="11" fillId="18" borderId="17" xfId="0" applyFont="1" applyFill="1" applyBorder="1" applyAlignment="1">
      <alignment horizontal="center" wrapText="1"/>
    </xf>
    <xf numFmtId="0" fontId="11" fillId="18" borderId="41" xfId="0" applyFont="1" applyFill="1" applyBorder="1" applyAlignment="1">
      <alignment horizontal="center" wrapText="1"/>
    </xf>
    <xf numFmtId="2" fontId="0" fillId="18" borderId="0" xfId="0" applyNumberFormat="1" applyFill="1" applyAlignment="1">
      <alignment horizontal="center"/>
    </xf>
    <xf numFmtId="0" fontId="17" fillId="18" borderId="46" xfId="0" applyFont="1" applyFill="1" applyBorder="1" applyAlignment="1">
      <alignment horizontal="center"/>
    </xf>
    <xf numFmtId="2" fontId="0" fillId="18" borderId="37" xfId="0" applyNumberFormat="1" applyFill="1" applyBorder="1" applyAlignment="1">
      <alignment horizontal="center"/>
    </xf>
    <xf numFmtId="0" fontId="0" fillId="18" borderId="37" xfId="0" applyFill="1" applyBorder="1" applyAlignment="1">
      <alignment horizontal="center"/>
    </xf>
    <xf numFmtId="2" fontId="0" fillId="18" borderId="37" xfId="0" quotePrefix="1" applyNumberFormat="1" applyFill="1" applyBorder="1" applyAlignment="1">
      <alignment horizontal="center"/>
    </xf>
    <xf numFmtId="0" fontId="2" fillId="18" borderId="37" xfId="0" applyFont="1" applyFill="1" applyBorder="1" applyAlignment="1">
      <alignment horizontal="center" vertical="center" wrapText="1"/>
    </xf>
    <xf numFmtId="0" fontId="2" fillId="18" borderId="10" xfId="0" applyFont="1" applyFill="1" applyBorder="1" applyAlignment="1">
      <alignment horizontal="center" vertical="center" wrapText="1"/>
    </xf>
    <xf numFmtId="2" fontId="0" fillId="18" borderId="10" xfId="0" applyNumberFormat="1" applyFill="1" applyBorder="1" applyAlignment="1">
      <alignment horizontal="center"/>
    </xf>
    <xf numFmtId="0" fontId="2" fillId="18" borderId="37" xfId="0" applyFont="1" applyFill="1" applyBorder="1" applyAlignment="1">
      <alignment horizontal="center" wrapText="1"/>
    </xf>
    <xf numFmtId="0" fontId="2" fillId="18" borderId="10" xfId="0" applyFont="1" applyFill="1" applyBorder="1" applyAlignment="1">
      <alignment horizontal="center" wrapText="1"/>
    </xf>
    <xf numFmtId="0" fontId="2" fillId="18" borderId="37" xfId="0" applyFont="1" applyFill="1" applyBorder="1" applyAlignment="1">
      <alignment horizontal="center" vertical="center"/>
    </xf>
    <xf numFmtId="0" fontId="2" fillId="18" borderId="10" xfId="0" applyFont="1" applyFill="1" applyBorder="1" applyAlignment="1">
      <alignment horizontal="center" vertical="center"/>
    </xf>
    <xf numFmtId="0" fontId="74" fillId="18" borderId="0" xfId="0" applyFont="1" applyFill="1" applyAlignment="1">
      <alignment horizontal="left"/>
    </xf>
    <xf numFmtId="0" fontId="74" fillId="18" borderId="10" xfId="0" applyFont="1" applyFill="1" applyBorder="1" applyAlignment="1">
      <alignment horizontal="left"/>
    </xf>
    <xf numFmtId="169" fontId="0" fillId="18" borderId="0" xfId="0" applyNumberFormat="1" applyFill="1" applyAlignment="1">
      <alignment horizontal="center"/>
    </xf>
    <xf numFmtId="169" fontId="0" fillId="18" borderId="37" xfId="0" applyNumberFormat="1" applyFill="1" applyBorder="1" applyAlignment="1">
      <alignment horizontal="center"/>
    </xf>
    <xf numFmtId="0" fontId="11" fillId="18" borderId="0" xfId="0" applyFont="1" applyFill="1" applyBorder="1" applyAlignment="1">
      <alignment horizontal="center" wrapText="1"/>
    </xf>
    <xf numFmtId="0" fontId="11" fillId="18" borderId="25" xfId="0" applyFont="1" applyFill="1" applyBorder="1" applyAlignment="1">
      <alignment horizontal="center" wrapText="1"/>
    </xf>
    <xf numFmtId="0" fontId="11" fillId="18" borderId="43" xfId="0" applyFont="1" applyFill="1" applyBorder="1" applyAlignment="1">
      <alignment horizontal="center" wrapText="1"/>
    </xf>
    <xf numFmtId="0" fontId="11" fillId="18" borderId="44" xfId="0" applyFont="1" applyFill="1" applyBorder="1" applyAlignment="1">
      <alignment horizontal="center" wrapText="1"/>
    </xf>
    <xf numFmtId="2" fontId="0" fillId="18" borderId="13" xfId="0" applyNumberFormat="1" applyFill="1" applyBorder="1" applyAlignment="1">
      <alignment horizontal="center"/>
    </xf>
    <xf numFmtId="0" fontId="0" fillId="21" borderId="13" xfId="0" applyFill="1" applyBorder="1" applyAlignment="1">
      <alignment horizontal="center"/>
    </xf>
    <xf numFmtId="2" fontId="0" fillId="18" borderId="30" xfId="0" applyNumberFormat="1" applyFill="1" applyBorder="1" applyAlignment="1">
      <alignment horizontal="center"/>
    </xf>
    <xf numFmtId="165" fontId="0" fillId="18" borderId="13" xfId="0" applyNumberFormat="1" applyFill="1" applyBorder="1" applyAlignment="1">
      <alignment horizontal="center"/>
    </xf>
    <xf numFmtId="1" fontId="0" fillId="18" borderId="10" xfId="0" applyNumberFormat="1" applyFill="1" applyBorder="1" applyAlignment="1">
      <alignment horizontal="center"/>
    </xf>
    <xf numFmtId="0" fontId="66" fillId="18" borderId="46" xfId="0" applyFont="1" applyFill="1" applyBorder="1" applyAlignment="1">
      <alignment horizontal="center"/>
    </xf>
    <xf numFmtId="0" fontId="66" fillId="18" borderId="14" xfId="0" applyFont="1" applyFill="1" applyBorder="1" applyAlignment="1">
      <alignment horizontal="center"/>
    </xf>
    <xf numFmtId="0" fontId="6" fillId="21" borderId="34" xfId="0" applyFont="1" applyFill="1" applyBorder="1" applyAlignment="1">
      <alignment horizontal="center"/>
    </xf>
    <xf numFmtId="0" fontId="6" fillId="18" borderId="35" xfId="0" applyFont="1" applyFill="1" applyBorder="1" applyAlignment="1">
      <alignment horizontal="center"/>
    </xf>
    <xf numFmtId="0" fontId="17" fillId="18" borderId="29" xfId="0" applyFont="1" applyFill="1" applyBorder="1" applyAlignment="1">
      <alignment horizontal="center"/>
    </xf>
    <xf numFmtId="0" fontId="17" fillId="18" borderId="10" xfId="0" applyFont="1" applyFill="1" applyBorder="1" applyAlignment="1">
      <alignment horizontal="center"/>
    </xf>
    <xf numFmtId="0" fontId="17" fillId="18" borderId="12" xfId="0" applyFont="1" applyFill="1" applyBorder="1" applyAlignment="1">
      <alignment horizontal="center"/>
    </xf>
    <xf numFmtId="0" fontId="6" fillId="18" borderId="30" xfId="0" applyFont="1" applyFill="1" applyBorder="1" applyAlignment="1">
      <alignment horizontal="center" vertical="center" wrapText="1"/>
    </xf>
    <xf numFmtId="0" fontId="6" fillId="18" borderId="14" xfId="0" applyFont="1" applyFill="1" applyBorder="1" applyAlignment="1">
      <alignment horizontal="center" vertical="center" wrapText="1"/>
    </xf>
    <xf numFmtId="0" fontId="21" fillId="18" borderId="30" xfId="0" applyFont="1" applyFill="1" applyBorder="1" applyAlignment="1">
      <alignment horizontal="center" vertical="center"/>
    </xf>
    <xf numFmtId="0" fontId="21" fillId="18" borderId="46" xfId="0" applyFont="1" applyFill="1" applyBorder="1" applyAlignment="1">
      <alignment horizontal="center" vertical="center"/>
    </xf>
    <xf numFmtId="0" fontId="21" fillId="18" borderId="14" xfId="0" applyFont="1" applyFill="1" applyBorder="1" applyAlignment="1">
      <alignment horizontal="center" vertical="center"/>
    </xf>
    <xf numFmtId="2" fontId="6" fillId="18" borderId="46" xfId="0" applyNumberFormat="1" applyFont="1" applyFill="1" applyBorder="1" applyAlignment="1">
      <alignment horizontal="center"/>
    </xf>
    <xf numFmtId="2" fontId="6" fillId="18" borderId="14" xfId="0" applyNumberFormat="1" applyFont="1" applyFill="1" applyBorder="1" applyAlignment="1">
      <alignment horizontal="center"/>
    </xf>
    <xf numFmtId="0" fontId="14" fillId="18" borderId="29" xfId="0" applyFont="1" applyFill="1" applyBorder="1" applyAlignment="1">
      <alignment horizontal="center"/>
    </xf>
    <xf numFmtId="0" fontId="14" fillId="18" borderId="12" xfId="0" applyFont="1" applyFill="1" applyBorder="1" applyAlignment="1">
      <alignment horizontal="center"/>
    </xf>
    <xf numFmtId="0" fontId="66" fillId="18" borderId="37" xfId="0" applyFont="1" applyFill="1" applyBorder="1" applyAlignment="1">
      <alignment horizontal="center"/>
    </xf>
    <xf numFmtId="0" fontId="6" fillId="18" borderId="38" xfId="0" applyFont="1" applyFill="1" applyBorder="1" applyAlignment="1">
      <alignment horizontal="center" vertical="center" wrapText="1"/>
    </xf>
    <xf numFmtId="0" fontId="6" fillId="18" borderId="30" xfId="0" applyFont="1" applyFill="1" applyBorder="1" applyAlignment="1">
      <alignment horizontal="center" vertical="center"/>
    </xf>
    <xf numFmtId="0" fontId="6" fillId="18" borderId="14" xfId="0" applyFont="1" applyFill="1" applyBorder="1" applyAlignment="1">
      <alignment horizontal="center" vertical="center"/>
    </xf>
    <xf numFmtId="0" fontId="11" fillId="18" borderId="17" xfId="0" applyFont="1" applyFill="1" applyBorder="1" applyAlignment="1">
      <alignment horizontal="center" vertical="center" wrapText="1"/>
    </xf>
    <xf numFmtId="0" fontId="11" fillId="18" borderId="41" xfId="0" applyFont="1" applyFill="1" applyBorder="1" applyAlignment="1">
      <alignment horizontal="center" vertical="center" wrapText="1"/>
    </xf>
    <xf numFmtId="0" fontId="11" fillId="18" borderId="0" xfId="0" applyFont="1" applyFill="1" applyBorder="1" applyAlignment="1">
      <alignment horizontal="center" vertical="center" wrapText="1"/>
    </xf>
    <xf numFmtId="0" fontId="11" fillId="18" borderId="25" xfId="0" applyFont="1" applyFill="1" applyBorder="1" applyAlignment="1">
      <alignment horizontal="center" vertical="center" wrapText="1"/>
    </xf>
    <xf numFmtId="0" fontId="11" fillId="18" borderId="43" xfId="0" applyFont="1" applyFill="1" applyBorder="1" applyAlignment="1">
      <alignment horizontal="center" vertical="center" wrapText="1"/>
    </xf>
    <xf numFmtId="0" fontId="11" fillId="18" borderId="44" xfId="0"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cellStyle name="Input" xfId="36" builtinId="20" customBuiltin="1"/>
    <cellStyle name="Linked Cell" xfId="37" builtinId="24" customBuiltin="1"/>
    <cellStyle name="Neutral" xfId="38" builtinId="28" customBuiltin="1"/>
    <cellStyle name="Normal" xfId="0" builtinId="0"/>
    <cellStyle name="Normal 2" xfId="39"/>
    <cellStyle name="Normal 2 2 3" xfId="40"/>
    <cellStyle name="Normal 3" xfId="46"/>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99">
    <dxf>
      <font>
        <b val="0"/>
        <i/>
        <strike val="0"/>
        <condense val="0"/>
        <extend val="0"/>
        <u/>
        <color indexed="10"/>
      </font>
      <fill>
        <patternFill patternType="solid">
          <fgColor indexed="64"/>
          <bgColor indexed="9"/>
        </patternFill>
      </fill>
    </dxf>
    <dxf>
      <font>
        <b val="0"/>
        <i/>
        <strike val="0"/>
        <condense val="0"/>
        <extend val="0"/>
        <u/>
        <color indexed="10"/>
      </font>
      <fill>
        <patternFill patternType="solid">
          <fgColor indexed="64"/>
          <bgColor indexed="9"/>
        </patternFill>
      </fill>
    </dxf>
    <dxf>
      <font>
        <b val="0"/>
        <i/>
        <strike val="0"/>
        <condense val="0"/>
        <extend val="0"/>
        <u/>
        <color indexed="10"/>
      </font>
      <fill>
        <patternFill patternType="solid">
          <fgColor indexed="64"/>
          <bgColor indexed="9"/>
        </patternFill>
      </fill>
    </dxf>
    <dxf>
      <font>
        <b val="0"/>
        <i/>
        <strike val="0"/>
        <condense val="0"/>
        <extend val="0"/>
        <u/>
        <color indexed="10"/>
      </font>
      <fill>
        <patternFill patternType="solid">
          <fgColor indexed="64"/>
          <bgColor indexed="9"/>
        </patternFill>
      </fill>
    </dxf>
    <dxf>
      <font>
        <b val="0"/>
        <i/>
        <strike val="0"/>
        <condense val="0"/>
        <extend val="0"/>
        <u/>
        <color indexed="10"/>
      </font>
      <fill>
        <patternFill patternType="solid">
          <fgColor indexed="64"/>
          <bgColor indexed="9"/>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Average Chart -"Stacked"</a:t>
            </a:r>
          </a:p>
        </c:rich>
      </c:tx>
      <c:layout>
        <c:manualLayout>
          <c:xMode val="edge"/>
          <c:yMode val="edge"/>
          <c:x val="0.32996686889548638"/>
          <c:y val="3.5256286512573023E-2"/>
        </c:manualLayout>
      </c:layout>
      <c:overlay val="0"/>
      <c:spPr>
        <a:noFill/>
        <a:ln w="25400">
          <a:noFill/>
        </a:ln>
      </c:spPr>
    </c:title>
    <c:autoTitleDeleted val="0"/>
    <c:plotArea>
      <c:layout>
        <c:manualLayout>
          <c:layoutTarget val="inner"/>
          <c:xMode val="edge"/>
          <c:yMode val="edge"/>
          <c:x val="0.15488240951574594"/>
          <c:y val="0.22115453836932333"/>
          <c:w val="0.57575852233027602"/>
          <c:h val="0.52243753266956094"/>
        </c:manualLayout>
      </c:layout>
      <c:lineChart>
        <c:grouping val="standard"/>
        <c:varyColors val="0"/>
        <c:ser>
          <c:idx val="0"/>
          <c:order val="0"/>
          <c:tx>
            <c:strRef>
              <c:f>Graphical!$J$2</c:f>
              <c:strCache>
                <c:ptCount val="1"/>
                <c:pt idx="0">
                  <c:v>Appraiser 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Graphical!$C$16:$L$16</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3541-457C-A512-761BB1CEAA0B}"/>
            </c:ext>
          </c:extLst>
        </c:ser>
        <c:ser>
          <c:idx val="1"/>
          <c:order val="1"/>
          <c:tx>
            <c:strRef>
              <c:f>Graphical!$J$4</c:f>
              <c:strCache>
                <c:ptCount val="1"/>
                <c:pt idx="0">
                  <c:v>Appraiser B</c:v>
                </c:pt>
              </c:strCache>
            </c:strRef>
          </c:tx>
          <c:spPr>
            <a:ln w="12700">
              <a:solidFill>
                <a:srgbClr val="FF00FF"/>
              </a:solidFill>
              <a:prstDash val="sysDash"/>
            </a:ln>
          </c:spPr>
          <c:marker>
            <c:symbol val="square"/>
            <c:size val="5"/>
            <c:spPr>
              <a:solidFill>
                <a:srgbClr val="FF00FF"/>
              </a:solidFill>
              <a:ln>
                <a:solidFill>
                  <a:srgbClr val="FF00FF"/>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Graphical!$C$21:$L$21</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3541-457C-A512-761BB1CEAA0B}"/>
            </c:ext>
          </c:extLst>
        </c:ser>
        <c:ser>
          <c:idx val="2"/>
          <c:order val="2"/>
          <c:tx>
            <c:strRef>
              <c:f>Graphical!$J$6</c:f>
              <c:strCache>
                <c:ptCount val="1"/>
                <c:pt idx="0">
                  <c:v>Appraiser C</c:v>
                </c:pt>
              </c:strCache>
            </c:strRef>
          </c:tx>
          <c:spPr>
            <a:ln w="12700">
              <a:solidFill>
                <a:srgbClr val="424242"/>
              </a:solidFill>
              <a:prstDash val="solid"/>
            </a:ln>
          </c:spPr>
          <c:marker>
            <c:symbol val="triangle"/>
            <c:size val="5"/>
            <c:spPr>
              <a:solidFill>
                <a:srgbClr val="424242"/>
              </a:solidFill>
              <a:ln>
                <a:solidFill>
                  <a:srgbClr val="424242"/>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Graphical!$C$26:$L$26</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3541-457C-A512-761BB1CEAA0B}"/>
            </c:ext>
          </c:extLst>
        </c:ser>
        <c:ser>
          <c:idx val="3"/>
          <c:order val="3"/>
          <c:tx>
            <c:strRef>
              <c:f>Graphical!$P$38</c:f>
              <c:strCache>
                <c:ptCount val="1"/>
                <c:pt idx="0">
                  <c:v>Upper Spec</c:v>
                </c:pt>
              </c:strCache>
            </c:strRef>
          </c:tx>
          <c:spPr>
            <a:ln w="25400">
              <a:solidFill>
                <a:srgbClr val="339933"/>
              </a:solidFill>
              <a:prstDash val="solid"/>
            </a:ln>
          </c:spPr>
          <c:marker>
            <c:symbol val="none"/>
          </c:marker>
          <c:val>
            <c:numRef>
              <c:f>Graphical!$Q$38:$Z$38</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3541-457C-A512-761BB1CEAA0B}"/>
            </c:ext>
          </c:extLst>
        </c:ser>
        <c:ser>
          <c:idx val="4"/>
          <c:order val="4"/>
          <c:tx>
            <c:strRef>
              <c:f>Graphical!$P$39</c:f>
              <c:strCache>
                <c:ptCount val="1"/>
                <c:pt idx="0">
                  <c:v>Lower Spec</c:v>
                </c:pt>
              </c:strCache>
            </c:strRef>
          </c:tx>
          <c:spPr>
            <a:ln w="25400">
              <a:solidFill>
                <a:srgbClr val="339933"/>
              </a:solidFill>
              <a:prstDash val="lgDash"/>
            </a:ln>
          </c:spPr>
          <c:marker>
            <c:symbol val="none"/>
          </c:marker>
          <c:val>
            <c:numRef>
              <c:f>Graphical!$Q$39:$Z$39</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4-3541-457C-A512-761BB1CEAA0B}"/>
            </c:ext>
          </c:extLst>
        </c:ser>
        <c:dLbls>
          <c:showLegendKey val="0"/>
          <c:showVal val="0"/>
          <c:showCatName val="0"/>
          <c:showSerName val="0"/>
          <c:showPercent val="0"/>
          <c:showBubbleSize val="0"/>
        </c:dLbls>
        <c:marker val="1"/>
        <c:smooth val="0"/>
        <c:axId val="547705656"/>
        <c:axId val="1"/>
      </c:lineChart>
      <c:catAx>
        <c:axId val="54770565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Part Number</a:t>
                </a:r>
              </a:p>
            </c:rich>
          </c:tx>
          <c:layout>
            <c:manualLayout>
              <c:xMode val="edge"/>
              <c:yMode val="edge"/>
              <c:x val="0.35690305924874144"/>
              <c:y val="0.85897688595377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a:t>
                </a:r>
              </a:p>
            </c:rich>
          </c:tx>
          <c:layout>
            <c:manualLayout>
              <c:xMode val="edge"/>
              <c:yMode val="edge"/>
              <c:x val="2.6936018243621188E-2"/>
              <c:y val="0.3717957835915671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47705656"/>
        <c:crosses val="autoZero"/>
        <c:crossBetween val="between"/>
      </c:valAx>
      <c:spPr>
        <a:noFill/>
        <a:ln w="12700">
          <a:solidFill>
            <a:srgbClr val="808080"/>
          </a:solidFill>
          <a:prstDash val="solid"/>
        </a:ln>
      </c:spPr>
    </c:plotArea>
    <c:legend>
      <c:legendPos val="r"/>
      <c:layout>
        <c:manualLayout>
          <c:xMode val="edge"/>
          <c:yMode val="edge"/>
          <c:x val="0.63588421222658775"/>
          <c:y val="0.19554455445544552"/>
          <c:w val="0.35356217609279156"/>
          <c:h val="0.5544554455445545"/>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landscape" horizontalDpi="-4"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Range Chart -"Stacked"</a:t>
            </a:r>
          </a:p>
        </c:rich>
      </c:tx>
      <c:layout>
        <c:manualLayout>
          <c:xMode val="edge"/>
          <c:yMode val="edge"/>
          <c:x val="0.34285751126087405"/>
          <c:y val="3.5714212513023723E-2"/>
        </c:manualLayout>
      </c:layout>
      <c:overlay val="0"/>
      <c:spPr>
        <a:noFill/>
        <a:ln w="25400">
          <a:noFill/>
        </a:ln>
      </c:spPr>
    </c:title>
    <c:autoTitleDeleted val="0"/>
    <c:plotArea>
      <c:layout>
        <c:manualLayout>
          <c:layoutTarget val="inner"/>
          <c:xMode val="edge"/>
          <c:yMode val="edge"/>
          <c:x val="0.14453793373977039"/>
          <c:y val="0.22402597402597402"/>
          <c:w val="0.58655510319976256"/>
          <c:h val="0.51623376623376627"/>
        </c:manualLayout>
      </c:layout>
      <c:lineChart>
        <c:grouping val="standard"/>
        <c:varyColors val="0"/>
        <c:ser>
          <c:idx val="0"/>
          <c:order val="0"/>
          <c:tx>
            <c:strRef>
              <c:f>Graphical!$J$2</c:f>
              <c:strCache>
                <c:ptCount val="1"/>
                <c:pt idx="0">
                  <c:v>Appraiser 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Graphical!$C$17:$L$17</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0FEC-422C-8F8F-6FBF89B48BC8}"/>
            </c:ext>
          </c:extLst>
        </c:ser>
        <c:ser>
          <c:idx val="1"/>
          <c:order val="1"/>
          <c:tx>
            <c:strRef>
              <c:f>Graphical!$J$4</c:f>
              <c:strCache>
                <c:ptCount val="1"/>
                <c:pt idx="0">
                  <c:v>Appraiser B</c:v>
                </c:pt>
              </c:strCache>
            </c:strRef>
          </c:tx>
          <c:spPr>
            <a:ln w="12700">
              <a:solidFill>
                <a:srgbClr val="FF00FF"/>
              </a:solidFill>
              <a:prstDash val="sysDash"/>
            </a:ln>
          </c:spPr>
          <c:marker>
            <c:symbol val="square"/>
            <c:size val="5"/>
            <c:spPr>
              <a:solidFill>
                <a:srgbClr val="FF00FF"/>
              </a:solidFill>
              <a:ln>
                <a:solidFill>
                  <a:srgbClr val="FF00FF"/>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Graphical!$C$22:$L$22</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0FEC-422C-8F8F-6FBF89B48BC8}"/>
            </c:ext>
          </c:extLst>
        </c:ser>
        <c:ser>
          <c:idx val="2"/>
          <c:order val="2"/>
          <c:tx>
            <c:strRef>
              <c:f>Graphical!$J$6</c:f>
              <c:strCache>
                <c:ptCount val="1"/>
                <c:pt idx="0">
                  <c:v>Appraiser C</c:v>
                </c:pt>
              </c:strCache>
            </c:strRef>
          </c:tx>
          <c:spPr>
            <a:ln w="12700">
              <a:solidFill>
                <a:srgbClr val="424242"/>
              </a:solidFill>
              <a:prstDash val="solid"/>
            </a:ln>
          </c:spPr>
          <c:marker>
            <c:symbol val="triangle"/>
            <c:size val="5"/>
            <c:spPr>
              <a:solidFill>
                <a:srgbClr val="424242"/>
              </a:solidFill>
              <a:ln>
                <a:solidFill>
                  <a:srgbClr val="424242"/>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Graphical!$C$27:$L$27</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0FEC-422C-8F8F-6FBF89B48BC8}"/>
            </c:ext>
          </c:extLst>
        </c:ser>
        <c:ser>
          <c:idx val="3"/>
          <c:order val="3"/>
          <c:tx>
            <c:strRef>
              <c:f>Graphical!$P$40</c:f>
              <c:strCache>
                <c:ptCount val="1"/>
                <c:pt idx="0">
                  <c:v>Rucl</c:v>
                </c:pt>
              </c:strCache>
            </c:strRef>
          </c:tx>
          <c:spPr>
            <a:ln w="25400">
              <a:solidFill>
                <a:srgbClr val="339933"/>
              </a:solidFill>
              <a:prstDash val="solid"/>
            </a:ln>
          </c:spPr>
          <c:marker>
            <c:symbol val="none"/>
          </c:marker>
          <c:val>
            <c:numRef>
              <c:f>Graphical!$Q$40:$Z$40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0FEC-422C-8F8F-6FBF89B48BC8}"/>
            </c:ext>
          </c:extLst>
        </c:ser>
        <c:dLbls>
          <c:showLegendKey val="0"/>
          <c:showVal val="0"/>
          <c:showCatName val="0"/>
          <c:showSerName val="0"/>
          <c:showPercent val="0"/>
          <c:showBubbleSize val="0"/>
        </c:dLbls>
        <c:marker val="1"/>
        <c:smooth val="0"/>
        <c:axId val="547707952"/>
        <c:axId val="1"/>
      </c:lineChart>
      <c:catAx>
        <c:axId val="547707952"/>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Part Number</a:t>
                </a:r>
              </a:p>
            </c:rich>
          </c:tx>
          <c:layout>
            <c:manualLayout>
              <c:xMode val="edge"/>
              <c:yMode val="edge"/>
              <c:x val="0.35126087405013234"/>
              <c:y val="0.857142808342015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a:t>Range</a:t>
                </a:r>
              </a:p>
            </c:rich>
          </c:tx>
          <c:layout>
            <c:manualLayout>
              <c:xMode val="edge"/>
              <c:yMode val="edge"/>
              <c:x val="2.6890795309974899E-2"/>
              <c:y val="0.4090908159256665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47707952"/>
        <c:crosses val="autoZero"/>
        <c:crossBetween val="between"/>
      </c:valAx>
      <c:spPr>
        <a:noFill/>
        <a:ln w="12700">
          <a:solidFill>
            <a:srgbClr val="808080"/>
          </a:solidFill>
          <a:prstDash val="solid"/>
        </a:ln>
      </c:spPr>
    </c:plotArea>
    <c:legend>
      <c:legendPos val="r"/>
      <c:layout>
        <c:manualLayout>
          <c:xMode val="edge"/>
          <c:yMode val="edge"/>
          <c:x val="0.63504662398115841"/>
          <c:y val="0.24812068030286946"/>
          <c:w val="0.35177893901030977"/>
          <c:h val="0.44862224014357205"/>
        </c:manualLayout>
      </c:layout>
      <c:overlay val="0"/>
      <c:spPr>
        <a:solidFill>
          <a:srgbClr val="FFFFFF"/>
        </a:solidFill>
        <a:ln w="3175">
          <a:solidFill>
            <a:srgbClr val="000000"/>
          </a:solidFill>
          <a:prstDash val="solid"/>
        </a:ln>
      </c:spPr>
      <c:txPr>
        <a:bodyPr/>
        <a:lstStyle/>
        <a:p>
          <a:pPr>
            <a:defRPr sz="7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Average Chart -"Unstacked"</a:t>
            </a:r>
          </a:p>
        </c:rich>
      </c:tx>
      <c:layout>
        <c:manualLayout>
          <c:xMode val="edge"/>
          <c:yMode val="edge"/>
          <c:x val="0.31428600900869924"/>
          <c:y val="3.5143848954364572E-2"/>
        </c:manualLayout>
      </c:layout>
      <c:overlay val="0"/>
      <c:spPr>
        <a:noFill/>
        <a:ln w="25400">
          <a:noFill/>
        </a:ln>
      </c:spPr>
    </c:title>
    <c:autoTitleDeleted val="0"/>
    <c:plotArea>
      <c:layout>
        <c:manualLayout>
          <c:layoutTarget val="inner"/>
          <c:xMode val="edge"/>
          <c:yMode val="edge"/>
          <c:x val="0.15462197562859067"/>
          <c:y val="0.22044762824422839"/>
          <c:w val="0.82184941393892741"/>
          <c:h val="0.53993694454021146"/>
        </c:manualLayout>
      </c:layout>
      <c:lineChart>
        <c:grouping val="standard"/>
        <c:varyColors val="0"/>
        <c:ser>
          <c:idx val="0"/>
          <c:order val="0"/>
          <c:tx>
            <c:strRef>
              <c:f>Graphical!$J$2</c:f>
              <c:strCache>
                <c:ptCount val="1"/>
                <c:pt idx="0">
                  <c:v>Appraiser 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Graphical!$Q$79:$AT$79</c:f>
              <c:numCache>
                <c:formatCode>General</c:formatCode>
                <c:ptCount val="30"/>
                <c:pt idx="0">
                  <c:v>1</c:v>
                </c:pt>
                <c:pt idx="1">
                  <c:v>2</c:v>
                </c:pt>
                <c:pt idx="2">
                  <c:v>3</c:v>
                </c:pt>
                <c:pt idx="3">
                  <c:v>4</c:v>
                </c:pt>
                <c:pt idx="4">
                  <c:v>5</c:v>
                </c:pt>
                <c:pt idx="5">
                  <c:v>6</c:v>
                </c:pt>
                <c:pt idx="6">
                  <c:v>7</c:v>
                </c:pt>
                <c:pt idx="7">
                  <c:v>8</c:v>
                </c:pt>
                <c:pt idx="8">
                  <c:v>9</c:v>
                </c:pt>
                <c:pt idx="9">
                  <c:v>10</c:v>
                </c:pt>
                <c:pt idx="10">
                  <c:v>1</c:v>
                </c:pt>
                <c:pt idx="11">
                  <c:v>2</c:v>
                </c:pt>
                <c:pt idx="12">
                  <c:v>3</c:v>
                </c:pt>
                <c:pt idx="13">
                  <c:v>4</c:v>
                </c:pt>
                <c:pt idx="14">
                  <c:v>5</c:v>
                </c:pt>
                <c:pt idx="15">
                  <c:v>6</c:v>
                </c:pt>
                <c:pt idx="16">
                  <c:v>7</c:v>
                </c:pt>
                <c:pt idx="17">
                  <c:v>8</c:v>
                </c:pt>
                <c:pt idx="18">
                  <c:v>9</c:v>
                </c:pt>
                <c:pt idx="19">
                  <c:v>10</c:v>
                </c:pt>
                <c:pt idx="20">
                  <c:v>1</c:v>
                </c:pt>
                <c:pt idx="21">
                  <c:v>2</c:v>
                </c:pt>
                <c:pt idx="22">
                  <c:v>3</c:v>
                </c:pt>
                <c:pt idx="23">
                  <c:v>4</c:v>
                </c:pt>
                <c:pt idx="24">
                  <c:v>5</c:v>
                </c:pt>
                <c:pt idx="25">
                  <c:v>6</c:v>
                </c:pt>
                <c:pt idx="26">
                  <c:v>7</c:v>
                </c:pt>
                <c:pt idx="27">
                  <c:v>8</c:v>
                </c:pt>
                <c:pt idx="28">
                  <c:v>9</c:v>
                </c:pt>
                <c:pt idx="29">
                  <c:v>10</c:v>
                </c:pt>
              </c:numCache>
            </c:numRef>
          </c:cat>
          <c:val>
            <c:numRef>
              <c:f>Graphical!$Q$80:$AT$80</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6673-4EBA-BDC3-79F82A82D38B}"/>
            </c:ext>
          </c:extLst>
        </c:ser>
        <c:ser>
          <c:idx val="3"/>
          <c:order val="1"/>
          <c:tx>
            <c:v>UCL A</c:v>
          </c:tx>
          <c:spPr>
            <a:ln w="25400">
              <a:solidFill>
                <a:srgbClr val="339933"/>
              </a:solidFill>
              <a:prstDash val="solid"/>
            </a:ln>
          </c:spPr>
          <c:marker>
            <c:symbol val="none"/>
          </c:marker>
          <c:cat>
            <c:numRef>
              <c:f>Graphical!$Q$79:$AT$79</c:f>
              <c:numCache>
                <c:formatCode>General</c:formatCode>
                <c:ptCount val="30"/>
                <c:pt idx="0">
                  <c:v>1</c:v>
                </c:pt>
                <c:pt idx="1">
                  <c:v>2</c:v>
                </c:pt>
                <c:pt idx="2">
                  <c:v>3</c:v>
                </c:pt>
                <c:pt idx="3">
                  <c:v>4</c:v>
                </c:pt>
                <c:pt idx="4">
                  <c:v>5</c:v>
                </c:pt>
                <c:pt idx="5">
                  <c:v>6</c:v>
                </c:pt>
                <c:pt idx="6">
                  <c:v>7</c:v>
                </c:pt>
                <c:pt idx="7">
                  <c:v>8</c:v>
                </c:pt>
                <c:pt idx="8">
                  <c:v>9</c:v>
                </c:pt>
                <c:pt idx="9">
                  <c:v>10</c:v>
                </c:pt>
                <c:pt idx="10">
                  <c:v>1</c:v>
                </c:pt>
                <c:pt idx="11">
                  <c:v>2</c:v>
                </c:pt>
                <c:pt idx="12">
                  <c:v>3</c:v>
                </c:pt>
                <c:pt idx="13">
                  <c:v>4</c:v>
                </c:pt>
                <c:pt idx="14">
                  <c:v>5</c:v>
                </c:pt>
                <c:pt idx="15">
                  <c:v>6</c:v>
                </c:pt>
                <c:pt idx="16">
                  <c:v>7</c:v>
                </c:pt>
                <c:pt idx="17">
                  <c:v>8</c:v>
                </c:pt>
                <c:pt idx="18">
                  <c:v>9</c:v>
                </c:pt>
                <c:pt idx="19">
                  <c:v>10</c:v>
                </c:pt>
                <c:pt idx="20">
                  <c:v>1</c:v>
                </c:pt>
                <c:pt idx="21">
                  <c:v>2</c:v>
                </c:pt>
                <c:pt idx="22">
                  <c:v>3</c:v>
                </c:pt>
                <c:pt idx="23">
                  <c:v>4</c:v>
                </c:pt>
                <c:pt idx="24">
                  <c:v>5</c:v>
                </c:pt>
                <c:pt idx="25">
                  <c:v>6</c:v>
                </c:pt>
                <c:pt idx="26">
                  <c:v>7</c:v>
                </c:pt>
                <c:pt idx="27">
                  <c:v>8</c:v>
                </c:pt>
                <c:pt idx="28">
                  <c:v>9</c:v>
                </c:pt>
                <c:pt idx="29">
                  <c:v>10</c:v>
                </c:pt>
              </c:numCache>
            </c:numRef>
          </c:cat>
          <c:val>
            <c:numRef>
              <c:f>Graphical!$Q$38:$Z$38</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6673-4EBA-BDC3-79F82A82D38B}"/>
            </c:ext>
          </c:extLst>
        </c:ser>
        <c:ser>
          <c:idx val="4"/>
          <c:order val="2"/>
          <c:tx>
            <c:v>LCL A</c:v>
          </c:tx>
          <c:spPr>
            <a:ln w="25400">
              <a:solidFill>
                <a:srgbClr val="339933"/>
              </a:solidFill>
              <a:prstDash val="lgDash"/>
            </a:ln>
          </c:spPr>
          <c:marker>
            <c:symbol val="none"/>
          </c:marker>
          <c:cat>
            <c:numRef>
              <c:f>Graphical!$Q$79:$AT$79</c:f>
              <c:numCache>
                <c:formatCode>General</c:formatCode>
                <c:ptCount val="30"/>
                <c:pt idx="0">
                  <c:v>1</c:v>
                </c:pt>
                <c:pt idx="1">
                  <c:v>2</c:v>
                </c:pt>
                <c:pt idx="2">
                  <c:v>3</c:v>
                </c:pt>
                <c:pt idx="3">
                  <c:v>4</c:v>
                </c:pt>
                <c:pt idx="4">
                  <c:v>5</c:v>
                </c:pt>
                <c:pt idx="5">
                  <c:v>6</c:v>
                </c:pt>
                <c:pt idx="6">
                  <c:v>7</c:v>
                </c:pt>
                <c:pt idx="7">
                  <c:v>8</c:v>
                </c:pt>
                <c:pt idx="8">
                  <c:v>9</c:v>
                </c:pt>
                <c:pt idx="9">
                  <c:v>10</c:v>
                </c:pt>
                <c:pt idx="10">
                  <c:v>1</c:v>
                </c:pt>
                <c:pt idx="11">
                  <c:v>2</c:v>
                </c:pt>
                <c:pt idx="12">
                  <c:v>3</c:v>
                </c:pt>
                <c:pt idx="13">
                  <c:v>4</c:v>
                </c:pt>
                <c:pt idx="14">
                  <c:v>5</c:v>
                </c:pt>
                <c:pt idx="15">
                  <c:v>6</c:v>
                </c:pt>
                <c:pt idx="16">
                  <c:v>7</c:v>
                </c:pt>
                <c:pt idx="17">
                  <c:v>8</c:v>
                </c:pt>
                <c:pt idx="18">
                  <c:v>9</c:v>
                </c:pt>
                <c:pt idx="19">
                  <c:v>10</c:v>
                </c:pt>
                <c:pt idx="20">
                  <c:v>1</c:v>
                </c:pt>
                <c:pt idx="21">
                  <c:v>2</c:v>
                </c:pt>
                <c:pt idx="22">
                  <c:v>3</c:v>
                </c:pt>
                <c:pt idx="23">
                  <c:v>4</c:v>
                </c:pt>
                <c:pt idx="24">
                  <c:v>5</c:v>
                </c:pt>
                <c:pt idx="25">
                  <c:v>6</c:v>
                </c:pt>
                <c:pt idx="26">
                  <c:v>7</c:v>
                </c:pt>
                <c:pt idx="27">
                  <c:v>8</c:v>
                </c:pt>
                <c:pt idx="28">
                  <c:v>9</c:v>
                </c:pt>
                <c:pt idx="29">
                  <c:v>10</c:v>
                </c:pt>
              </c:numCache>
            </c:numRef>
          </c:cat>
          <c:val>
            <c:numRef>
              <c:f>Graphical!$Q$39:$Z$39</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6673-4EBA-BDC3-79F82A82D38B}"/>
            </c:ext>
          </c:extLst>
        </c:ser>
        <c:ser>
          <c:idx val="1"/>
          <c:order val="3"/>
          <c:tx>
            <c:v>UCL B</c:v>
          </c:tx>
          <c:spPr>
            <a:ln w="25400">
              <a:solidFill>
                <a:srgbClr val="339933"/>
              </a:solidFill>
              <a:prstDash val="solid"/>
            </a:ln>
          </c:spPr>
          <c:marker>
            <c:symbol val="none"/>
          </c:marker>
          <c:val>
            <c:numRef>
              <c:f>Graphical!$Q$82:$AT$82</c:f>
              <c:numCache>
                <c:formatCode>General</c:formatCode>
                <c:ptCount val="30"/>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3-6673-4EBA-BDC3-79F82A82D38B}"/>
            </c:ext>
          </c:extLst>
        </c:ser>
        <c:ser>
          <c:idx val="2"/>
          <c:order val="4"/>
          <c:tx>
            <c:v>LCL B</c:v>
          </c:tx>
          <c:spPr>
            <a:ln w="25400">
              <a:solidFill>
                <a:srgbClr val="339933"/>
              </a:solidFill>
              <a:prstDash val="lgDash"/>
            </a:ln>
          </c:spPr>
          <c:marker>
            <c:symbol val="none"/>
          </c:marker>
          <c:val>
            <c:numRef>
              <c:f>Graphical!$Q$83:$AT$83</c:f>
              <c:numCache>
                <c:formatCode>General</c:formatCode>
                <c:ptCount val="30"/>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4-6673-4EBA-BDC3-79F82A82D38B}"/>
            </c:ext>
          </c:extLst>
        </c:ser>
        <c:ser>
          <c:idx val="5"/>
          <c:order val="5"/>
          <c:tx>
            <c:v>UCL C</c:v>
          </c:tx>
          <c:spPr>
            <a:ln w="25400">
              <a:solidFill>
                <a:srgbClr val="339933"/>
              </a:solidFill>
              <a:prstDash val="solid"/>
            </a:ln>
          </c:spPr>
          <c:marker>
            <c:symbol val="none"/>
          </c:marker>
          <c:val>
            <c:numRef>
              <c:f>Graphical!$Q$84:$AT$84</c:f>
              <c:numCache>
                <c:formatCode>General</c:formatCode>
                <c:ptCount val="30"/>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5-6673-4EBA-BDC3-79F82A82D38B}"/>
            </c:ext>
          </c:extLst>
        </c:ser>
        <c:ser>
          <c:idx val="6"/>
          <c:order val="6"/>
          <c:tx>
            <c:v>LCL C</c:v>
          </c:tx>
          <c:spPr>
            <a:ln w="25400">
              <a:solidFill>
                <a:srgbClr val="339933"/>
              </a:solidFill>
              <a:prstDash val="lgDash"/>
            </a:ln>
          </c:spPr>
          <c:marker>
            <c:symbol val="none"/>
          </c:marker>
          <c:val>
            <c:numRef>
              <c:f>Graphical!$Q$85:$AT$85</c:f>
              <c:numCache>
                <c:formatCode>General</c:formatCode>
                <c:ptCount val="30"/>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6-6673-4EBA-BDC3-79F82A82D38B}"/>
            </c:ext>
          </c:extLst>
        </c:ser>
        <c:dLbls>
          <c:showLegendKey val="0"/>
          <c:showVal val="0"/>
          <c:showCatName val="0"/>
          <c:showSerName val="0"/>
          <c:showPercent val="0"/>
          <c:showBubbleSize val="0"/>
        </c:dLbls>
        <c:marker val="1"/>
        <c:smooth val="0"/>
        <c:axId val="548027160"/>
        <c:axId val="1"/>
      </c:lineChart>
      <c:catAx>
        <c:axId val="54802716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Appr A                             Appr B                                  Appr C</a:t>
                </a:r>
              </a:p>
            </c:rich>
          </c:tx>
          <c:layout>
            <c:manualLayout>
              <c:xMode val="edge"/>
              <c:yMode val="edge"/>
              <c:x val="0.21344548361585808"/>
              <c:y val="0.8594262975192616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a:t>
                </a:r>
              </a:p>
            </c:rich>
          </c:tx>
          <c:layout>
            <c:manualLayout>
              <c:xMode val="edge"/>
              <c:yMode val="edge"/>
              <c:x val="2.6890795309974899E-2"/>
              <c:y val="0.3801923630513927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4802716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landscape" horizontalDpi="-4"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Range Chart -"Unstacked"</a:t>
            </a:r>
          </a:p>
        </c:rich>
      </c:tx>
      <c:layout>
        <c:manualLayout>
          <c:xMode val="edge"/>
          <c:yMode val="edge"/>
          <c:x val="0.32550323366441941"/>
          <c:y val="3.5031935385759189E-2"/>
        </c:manualLayout>
      </c:layout>
      <c:overlay val="0"/>
      <c:spPr>
        <a:noFill/>
        <a:ln w="25400">
          <a:noFill/>
        </a:ln>
      </c:spPr>
    </c:title>
    <c:autoTitleDeleted val="0"/>
    <c:plotArea>
      <c:layout>
        <c:manualLayout>
          <c:layoutTarget val="inner"/>
          <c:xMode val="edge"/>
          <c:yMode val="edge"/>
          <c:x val="0.15436241610738377"/>
          <c:y val="0.21974522292993709"/>
          <c:w val="0.82214765100671161"/>
          <c:h val="0.54140127388535031"/>
        </c:manualLayout>
      </c:layout>
      <c:lineChart>
        <c:grouping val="standard"/>
        <c:varyColors val="0"/>
        <c:ser>
          <c:idx val="0"/>
          <c:order val="0"/>
          <c:tx>
            <c:strRef>
              <c:f>Graphical!$J$2</c:f>
              <c:strCache>
                <c:ptCount val="1"/>
                <c:pt idx="0">
                  <c:v>Appraiser 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Graphical!$Q$79:$AT$79</c:f>
              <c:numCache>
                <c:formatCode>General</c:formatCode>
                <c:ptCount val="30"/>
                <c:pt idx="0">
                  <c:v>1</c:v>
                </c:pt>
                <c:pt idx="1">
                  <c:v>2</c:v>
                </c:pt>
                <c:pt idx="2">
                  <c:v>3</c:v>
                </c:pt>
                <c:pt idx="3">
                  <c:v>4</c:v>
                </c:pt>
                <c:pt idx="4">
                  <c:v>5</c:v>
                </c:pt>
                <c:pt idx="5">
                  <c:v>6</c:v>
                </c:pt>
                <c:pt idx="6">
                  <c:v>7</c:v>
                </c:pt>
                <c:pt idx="7">
                  <c:v>8</c:v>
                </c:pt>
                <c:pt idx="8">
                  <c:v>9</c:v>
                </c:pt>
                <c:pt idx="9">
                  <c:v>10</c:v>
                </c:pt>
                <c:pt idx="10">
                  <c:v>1</c:v>
                </c:pt>
                <c:pt idx="11">
                  <c:v>2</c:v>
                </c:pt>
                <c:pt idx="12">
                  <c:v>3</c:v>
                </c:pt>
                <c:pt idx="13">
                  <c:v>4</c:v>
                </c:pt>
                <c:pt idx="14">
                  <c:v>5</c:v>
                </c:pt>
                <c:pt idx="15">
                  <c:v>6</c:v>
                </c:pt>
                <c:pt idx="16">
                  <c:v>7</c:v>
                </c:pt>
                <c:pt idx="17">
                  <c:v>8</c:v>
                </c:pt>
                <c:pt idx="18">
                  <c:v>9</c:v>
                </c:pt>
                <c:pt idx="19">
                  <c:v>10</c:v>
                </c:pt>
                <c:pt idx="20">
                  <c:v>1</c:v>
                </c:pt>
                <c:pt idx="21">
                  <c:v>2</c:v>
                </c:pt>
                <c:pt idx="22">
                  <c:v>3</c:v>
                </c:pt>
                <c:pt idx="23">
                  <c:v>4</c:v>
                </c:pt>
                <c:pt idx="24">
                  <c:v>5</c:v>
                </c:pt>
                <c:pt idx="25">
                  <c:v>6</c:v>
                </c:pt>
                <c:pt idx="26">
                  <c:v>7</c:v>
                </c:pt>
                <c:pt idx="27">
                  <c:v>8</c:v>
                </c:pt>
                <c:pt idx="28">
                  <c:v>9</c:v>
                </c:pt>
                <c:pt idx="29">
                  <c:v>10</c:v>
                </c:pt>
              </c:numCache>
            </c:numRef>
          </c:cat>
          <c:val>
            <c:numRef>
              <c:f>Graphical!$Q$81:$AT$81</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0A20-43A2-BCDA-44D8E5DDA2DE}"/>
            </c:ext>
          </c:extLst>
        </c:ser>
        <c:ser>
          <c:idx val="3"/>
          <c:order val="1"/>
          <c:tx>
            <c:v>UCL A</c:v>
          </c:tx>
          <c:spPr>
            <a:ln w="25400">
              <a:solidFill>
                <a:srgbClr val="339933"/>
              </a:solidFill>
              <a:prstDash val="solid"/>
            </a:ln>
          </c:spPr>
          <c:marker>
            <c:symbol val="none"/>
          </c:marker>
          <c:cat>
            <c:numRef>
              <c:f>Graphical!$Q$79:$AT$79</c:f>
              <c:numCache>
                <c:formatCode>General</c:formatCode>
                <c:ptCount val="30"/>
                <c:pt idx="0">
                  <c:v>1</c:v>
                </c:pt>
                <c:pt idx="1">
                  <c:v>2</c:v>
                </c:pt>
                <c:pt idx="2">
                  <c:v>3</c:v>
                </c:pt>
                <c:pt idx="3">
                  <c:v>4</c:v>
                </c:pt>
                <c:pt idx="4">
                  <c:v>5</c:v>
                </c:pt>
                <c:pt idx="5">
                  <c:v>6</c:v>
                </c:pt>
                <c:pt idx="6">
                  <c:v>7</c:v>
                </c:pt>
                <c:pt idx="7">
                  <c:v>8</c:v>
                </c:pt>
                <c:pt idx="8">
                  <c:v>9</c:v>
                </c:pt>
                <c:pt idx="9">
                  <c:v>10</c:v>
                </c:pt>
                <c:pt idx="10">
                  <c:v>1</c:v>
                </c:pt>
                <c:pt idx="11">
                  <c:v>2</c:v>
                </c:pt>
                <c:pt idx="12">
                  <c:v>3</c:v>
                </c:pt>
                <c:pt idx="13">
                  <c:v>4</c:v>
                </c:pt>
                <c:pt idx="14">
                  <c:v>5</c:v>
                </c:pt>
                <c:pt idx="15">
                  <c:v>6</c:v>
                </c:pt>
                <c:pt idx="16">
                  <c:v>7</c:v>
                </c:pt>
                <c:pt idx="17">
                  <c:v>8</c:v>
                </c:pt>
                <c:pt idx="18">
                  <c:v>9</c:v>
                </c:pt>
                <c:pt idx="19">
                  <c:v>10</c:v>
                </c:pt>
                <c:pt idx="20">
                  <c:v>1</c:v>
                </c:pt>
                <c:pt idx="21">
                  <c:v>2</c:v>
                </c:pt>
                <c:pt idx="22">
                  <c:v>3</c:v>
                </c:pt>
                <c:pt idx="23">
                  <c:v>4</c:v>
                </c:pt>
                <c:pt idx="24">
                  <c:v>5</c:v>
                </c:pt>
                <c:pt idx="25">
                  <c:v>6</c:v>
                </c:pt>
                <c:pt idx="26">
                  <c:v>7</c:v>
                </c:pt>
                <c:pt idx="27">
                  <c:v>8</c:v>
                </c:pt>
                <c:pt idx="28">
                  <c:v>9</c:v>
                </c:pt>
                <c:pt idx="29">
                  <c:v>10</c:v>
                </c:pt>
              </c:numCache>
            </c:numRef>
          </c:cat>
          <c:val>
            <c:numRef>
              <c:f>Graphical!$Q$40:$Z$40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0A20-43A2-BCDA-44D8E5DDA2DE}"/>
            </c:ext>
          </c:extLst>
        </c:ser>
        <c:ser>
          <c:idx val="1"/>
          <c:order val="2"/>
          <c:tx>
            <c:v>UCL B</c:v>
          </c:tx>
          <c:spPr>
            <a:ln w="25400">
              <a:solidFill>
                <a:srgbClr val="339933"/>
              </a:solidFill>
              <a:prstDash val="solid"/>
            </a:ln>
          </c:spPr>
          <c:marker>
            <c:symbol val="none"/>
          </c:marker>
          <c:val>
            <c:numRef>
              <c:f>Graphical!$Q$86:$AT$86</c:f>
              <c:numCache>
                <c:formatCode>General</c:formatCode>
                <c:ptCount val="30"/>
                <c:pt idx="10" formatCode="0.000">
                  <c:v>0</c:v>
                </c:pt>
                <c:pt idx="11" formatCode="0.000">
                  <c:v>0</c:v>
                </c:pt>
                <c:pt idx="12" formatCode="0.000">
                  <c:v>0</c:v>
                </c:pt>
                <c:pt idx="13" formatCode="0.000">
                  <c:v>0</c:v>
                </c:pt>
                <c:pt idx="14" formatCode="0.000">
                  <c:v>0</c:v>
                </c:pt>
                <c:pt idx="15" formatCode="0.000">
                  <c:v>0</c:v>
                </c:pt>
                <c:pt idx="16" formatCode="0.000">
                  <c:v>0</c:v>
                </c:pt>
                <c:pt idx="17" formatCode="0.000">
                  <c:v>0</c:v>
                </c:pt>
                <c:pt idx="18" formatCode="0.000">
                  <c:v>0</c:v>
                </c:pt>
                <c:pt idx="19" formatCode="0.000">
                  <c:v>0</c:v>
                </c:pt>
              </c:numCache>
            </c:numRef>
          </c:val>
          <c:smooth val="0"/>
          <c:extLst>
            <c:ext xmlns:c16="http://schemas.microsoft.com/office/drawing/2014/chart" uri="{C3380CC4-5D6E-409C-BE32-E72D297353CC}">
              <c16:uniqueId val="{00000002-0A20-43A2-BCDA-44D8E5DDA2DE}"/>
            </c:ext>
          </c:extLst>
        </c:ser>
        <c:ser>
          <c:idx val="5"/>
          <c:order val="3"/>
          <c:tx>
            <c:v>UCL C</c:v>
          </c:tx>
          <c:spPr>
            <a:ln w="25400">
              <a:solidFill>
                <a:srgbClr val="339933"/>
              </a:solidFill>
              <a:prstDash val="solid"/>
            </a:ln>
          </c:spPr>
          <c:marker>
            <c:symbol val="none"/>
          </c:marker>
          <c:val>
            <c:numRef>
              <c:f>Graphical!$Q$87:$AT$87</c:f>
              <c:numCache>
                <c:formatCode>General</c:formatCode>
                <c:ptCount val="30"/>
                <c:pt idx="20" formatCode="0.000">
                  <c:v>0</c:v>
                </c:pt>
                <c:pt idx="21" formatCode="0.000">
                  <c:v>0</c:v>
                </c:pt>
                <c:pt idx="22" formatCode="0.000">
                  <c:v>0</c:v>
                </c:pt>
                <c:pt idx="23" formatCode="0.000">
                  <c:v>0</c:v>
                </c:pt>
                <c:pt idx="24" formatCode="0.000">
                  <c:v>0</c:v>
                </c:pt>
                <c:pt idx="25" formatCode="0.000">
                  <c:v>0</c:v>
                </c:pt>
                <c:pt idx="26" formatCode="0.000">
                  <c:v>0</c:v>
                </c:pt>
                <c:pt idx="27" formatCode="0.000">
                  <c:v>0</c:v>
                </c:pt>
                <c:pt idx="28" formatCode="0.000">
                  <c:v>0</c:v>
                </c:pt>
                <c:pt idx="29" formatCode="0.000">
                  <c:v>0</c:v>
                </c:pt>
              </c:numCache>
            </c:numRef>
          </c:val>
          <c:smooth val="0"/>
          <c:extLst>
            <c:ext xmlns:c16="http://schemas.microsoft.com/office/drawing/2014/chart" uri="{C3380CC4-5D6E-409C-BE32-E72D297353CC}">
              <c16:uniqueId val="{00000003-0A20-43A2-BCDA-44D8E5DDA2DE}"/>
            </c:ext>
          </c:extLst>
        </c:ser>
        <c:dLbls>
          <c:showLegendKey val="0"/>
          <c:showVal val="0"/>
          <c:showCatName val="0"/>
          <c:showSerName val="0"/>
          <c:showPercent val="0"/>
          <c:showBubbleSize val="0"/>
        </c:dLbls>
        <c:marker val="1"/>
        <c:smooth val="0"/>
        <c:axId val="548029128"/>
        <c:axId val="1"/>
      </c:lineChart>
      <c:catAx>
        <c:axId val="54802912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Appr A                             Appr B                                  Appr C</a:t>
                </a:r>
              </a:p>
            </c:rich>
          </c:tx>
          <c:layout>
            <c:manualLayout>
              <c:xMode val="edge"/>
              <c:yMode val="edge"/>
              <c:x val="0.21476523767862352"/>
              <c:y val="0.859872596397553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a:t>
                </a:r>
              </a:p>
            </c:rich>
          </c:tx>
          <c:layout>
            <c:manualLayout>
              <c:xMode val="edge"/>
              <c:yMode val="edge"/>
              <c:x val="2.6845761926817972E-2"/>
              <c:y val="0.3821655233010037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4802912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Run Chart</a:t>
            </a:r>
          </a:p>
        </c:rich>
      </c:tx>
      <c:layout>
        <c:manualLayout>
          <c:xMode val="edge"/>
          <c:yMode val="edge"/>
          <c:x val="0.43025238111611591"/>
          <c:y val="3.0567685589519649E-2"/>
        </c:manualLayout>
      </c:layout>
      <c:overlay val="0"/>
      <c:spPr>
        <a:noFill/>
        <a:ln w="25400">
          <a:noFill/>
        </a:ln>
      </c:spPr>
    </c:title>
    <c:autoTitleDeleted val="0"/>
    <c:plotArea>
      <c:layout>
        <c:manualLayout>
          <c:layoutTarget val="inner"/>
          <c:xMode val="edge"/>
          <c:yMode val="edge"/>
          <c:x val="0.15462197562859067"/>
          <c:y val="0.16375545851528453"/>
          <c:w val="0.82184941393892741"/>
          <c:h val="0.66157205240174943"/>
        </c:manualLayout>
      </c:layout>
      <c:lineChart>
        <c:grouping val="standard"/>
        <c:varyColors val="0"/>
        <c:ser>
          <c:idx val="0"/>
          <c:order val="0"/>
          <c:spPr>
            <a:ln w="28575">
              <a:noFill/>
            </a:ln>
          </c:spPr>
          <c:marker>
            <c:symbol val="circle"/>
            <c:size val="5"/>
            <c:spPr>
              <a:solidFill>
                <a:srgbClr val="000000"/>
              </a:solidFill>
              <a:ln>
                <a:solidFill>
                  <a:srgbClr val="00000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Graphical!$C$13:$L$13</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D93C-44C4-A4FA-7138CA9DC873}"/>
            </c:ext>
          </c:extLst>
        </c:ser>
        <c:ser>
          <c:idx val="1"/>
          <c:order val="1"/>
          <c:spPr>
            <a:ln w="28575">
              <a:noFill/>
            </a:ln>
          </c:spPr>
          <c:marker>
            <c:symbol val="circle"/>
            <c:size val="5"/>
            <c:spPr>
              <a:solidFill>
                <a:srgbClr val="000000"/>
              </a:solidFill>
              <a:ln>
                <a:solidFill>
                  <a:srgbClr val="00000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Graphical!$C$14:$L$14</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D93C-44C4-A4FA-7138CA9DC873}"/>
            </c:ext>
          </c:extLst>
        </c:ser>
        <c:ser>
          <c:idx val="2"/>
          <c:order val="2"/>
          <c:spPr>
            <a:ln w="28575">
              <a:noFill/>
            </a:ln>
          </c:spPr>
          <c:marker>
            <c:symbol val="circle"/>
            <c:size val="5"/>
            <c:spPr>
              <a:solidFill>
                <a:srgbClr val="000000"/>
              </a:solidFill>
              <a:ln>
                <a:solidFill>
                  <a:srgbClr val="00000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Graphical!$C$15:$L$15</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D93C-44C4-A4FA-7138CA9DC873}"/>
            </c:ext>
          </c:extLst>
        </c:ser>
        <c:ser>
          <c:idx val="3"/>
          <c:order val="3"/>
          <c:spPr>
            <a:ln w="28575">
              <a:noFill/>
            </a:ln>
          </c:spPr>
          <c:marker>
            <c:symbol val="circle"/>
            <c:size val="5"/>
            <c:spPr>
              <a:solidFill>
                <a:srgbClr val="000000"/>
              </a:solidFill>
              <a:ln>
                <a:solidFill>
                  <a:srgbClr val="00000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Graphical!$C$18:$L$18</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D93C-44C4-A4FA-7138CA9DC873}"/>
            </c:ext>
          </c:extLst>
        </c:ser>
        <c:ser>
          <c:idx val="4"/>
          <c:order val="4"/>
          <c:spPr>
            <a:ln w="28575">
              <a:noFill/>
            </a:ln>
          </c:spPr>
          <c:marker>
            <c:symbol val="circle"/>
            <c:size val="5"/>
            <c:spPr>
              <a:solidFill>
                <a:srgbClr val="000000"/>
              </a:solidFill>
              <a:ln>
                <a:solidFill>
                  <a:srgbClr val="00000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Graphical!$C$19:$L$19</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4-D93C-44C4-A4FA-7138CA9DC873}"/>
            </c:ext>
          </c:extLst>
        </c:ser>
        <c:ser>
          <c:idx val="5"/>
          <c:order val="5"/>
          <c:spPr>
            <a:ln w="28575">
              <a:noFill/>
            </a:ln>
          </c:spPr>
          <c:marker>
            <c:symbol val="circle"/>
            <c:size val="5"/>
            <c:spPr>
              <a:solidFill>
                <a:srgbClr val="000000"/>
              </a:solidFill>
              <a:ln>
                <a:solidFill>
                  <a:srgbClr val="00000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Graphical!$C$20:$L$20</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5-D93C-44C4-A4FA-7138CA9DC873}"/>
            </c:ext>
          </c:extLst>
        </c:ser>
        <c:ser>
          <c:idx val="6"/>
          <c:order val="6"/>
          <c:spPr>
            <a:ln w="28575">
              <a:noFill/>
            </a:ln>
          </c:spPr>
          <c:marker>
            <c:symbol val="circle"/>
            <c:size val="5"/>
            <c:spPr>
              <a:solidFill>
                <a:srgbClr val="000000"/>
              </a:solidFill>
              <a:ln>
                <a:solidFill>
                  <a:srgbClr val="00000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Graphical!$C$23:$L$23</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6-D93C-44C4-A4FA-7138CA9DC873}"/>
            </c:ext>
          </c:extLst>
        </c:ser>
        <c:ser>
          <c:idx val="7"/>
          <c:order val="7"/>
          <c:spPr>
            <a:ln w="28575">
              <a:noFill/>
            </a:ln>
          </c:spPr>
          <c:marker>
            <c:symbol val="circle"/>
            <c:size val="5"/>
            <c:spPr>
              <a:solidFill>
                <a:srgbClr val="000000"/>
              </a:solidFill>
              <a:ln>
                <a:solidFill>
                  <a:srgbClr val="00000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Graphical!$C$24:$L$24</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7-D93C-44C4-A4FA-7138CA9DC873}"/>
            </c:ext>
          </c:extLst>
        </c:ser>
        <c:ser>
          <c:idx val="8"/>
          <c:order val="8"/>
          <c:spPr>
            <a:ln w="28575">
              <a:noFill/>
            </a:ln>
          </c:spPr>
          <c:marker>
            <c:symbol val="circle"/>
            <c:size val="5"/>
            <c:spPr>
              <a:solidFill>
                <a:srgbClr val="000000"/>
              </a:solidFill>
              <a:ln>
                <a:solidFill>
                  <a:srgbClr val="00000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Graphical!$C$25:$L$25</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8-D93C-44C4-A4FA-7138CA9DC873}"/>
            </c:ext>
          </c:extLst>
        </c:ser>
        <c:ser>
          <c:idx val="9"/>
          <c:order val="9"/>
          <c:spPr>
            <a:ln w="25400">
              <a:solidFill>
                <a:srgbClr val="339933"/>
              </a:solidFill>
              <a:prstDash val="solid"/>
            </a:ln>
          </c:spPr>
          <c:marker>
            <c:symbol val="circle"/>
            <c:size val="8"/>
            <c:spPr>
              <a:solidFill>
                <a:srgbClr val="339933"/>
              </a:solidFill>
              <a:ln>
                <a:solidFill>
                  <a:srgbClr val="339933"/>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Graphical!$C$29:$L$29</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9-D93C-44C4-A4FA-7138CA9DC873}"/>
            </c:ext>
          </c:extLst>
        </c:ser>
        <c:dLbls>
          <c:showLegendKey val="0"/>
          <c:showVal val="0"/>
          <c:showCatName val="0"/>
          <c:showSerName val="0"/>
          <c:showPercent val="0"/>
          <c:showBubbleSize val="0"/>
        </c:dLbls>
        <c:marker val="1"/>
        <c:smooth val="0"/>
        <c:axId val="548031096"/>
        <c:axId val="1"/>
      </c:lineChart>
      <c:catAx>
        <c:axId val="54803109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Part</a:t>
                </a:r>
              </a:p>
            </c:rich>
          </c:tx>
          <c:layout>
            <c:manualLayout>
              <c:xMode val="edge"/>
              <c:yMode val="edge"/>
              <c:x val="0.53445414847161576"/>
              <c:y val="0.903930131004366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Value</a:t>
                </a:r>
              </a:p>
            </c:rich>
          </c:tx>
          <c:layout>
            <c:manualLayout>
              <c:xMode val="edge"/>
              <c:yMode val="edge"/>
              <c:x val="2.6890795309974899E-2"/>
              <c:y val="0.4410480349344977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4803109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Scatter Plot</a:t>
            </a:r>
          </a:p>
        </c:rich>
      </c:tx>
      <c:layout>
        <c:manualLayout>
          <c:xMode val="edge"/>
          <c:yMode val="edge"/>
          <c:x val="0.40697663332623962"/>
          <c:y val="3.5714138993495383E-2"/>
        </c:manualLayout>
      </c:layout>
      <c:overlay val="0"/>
      <c:spPr>
        <a:noFill/>
        <a:ln w="25400">
          <a:noFill/>
        </a:ln>
      </c:spPr>
    </c:title>
    <c:autoTitleDeleted val="0"/>
    <c:plotArea>
      <c:layout>
        <c:manualLayout>
          <c:layoutTarget val="inner"/>
          <c:xMode val="edge"/>
          <c:yMode val="edge"/>
          <c:x val="0.10299003322259152"/>
          <c:y val="0.23376623376623529"/>
          <c:w val="0.87375415282392288"/>
          <c:h val="0.59740259740259738"/>
        </c:manualLayout>
      </c:layout>
      <c:lineChart>
        <c:grouping val="standard"/>
        <c:varyColors val="0"/>
        <c:ser>
          <c:idx val="0"/>
          <c:order val="0"/>
          <c:tx>
            <c:v>Appr A</c:v>
          </c:tx>
          <c:spPr>
            <a:ln w="12700">
              <a:solidFill>
                <a:srgbClr val="000080"/>
              </a:solidFill>
              <a:prstDash val="solid"/>
            </a:ln>
          </c:spPr>
          <c:marker>
            <c:symbol val="diamond"/>
            <c:size val="5"/>
            <c:spPr>
              <a:solidFill>
                <a:srgbClr val="000080"/>
              </a:solidFill>
              <a:ln>
                <a:solidFill>
                  <a:srgbClr val="000080"/>
                </a:solidFill>
                <a:prstDash val="solid"/>
              </a:ln>
            </c:spPr>
          </c:marker>
          <c:cat>
            <c:strRef>
              <c:f>Graphical!$Q$162:$BI$162</c:f>
              <c:strCache>
                <c:ptCount val="41"/>
                <c:pt idx="4">
                  <c:v>Part 1</c:v>
                </c:pt>
                <c:pt idx="13">
                  <c:v>Part 2</c:v>
                </c:pt>
                <c:pt idx="22">
                  <c:v>Part 3</c:v>
                </c:pt>
                <c:pt idx="31">
                  <c:v>Part 4</c:v>
                </c:pt>
                <c:pt idx="40">
                  <c:v>Part 5</c:v>
                </c:pt>
              </c:strCache>
            </c:strRef>
          </c:cat>
          <c:val>
            <c:numRef>
              <c:f>Graphical!$Q$164:$BI$164</c:f>
              <c:numCache>
                <c:formatCode>0.00</c:formatCode>
                <c:ptCount val="45"/>
                <c:pt idx="0">
                  <c:v>0</c:v>
                </c:pt>
                <c:pt idx="1">
                  <c:v>0</c:v>
                </c:pt>
                <c:pt idx="2">
                  <c:v>0</c:v>
                </c:pt>
                <c:pt idx="9">
                  <c:v>0</c:v>
                </c:pt>
                <c:pt idx="10">
                  <c:v>0</c:v>
                </c:pt>
                <c:pt idx="11">
                  <c:v>0</c:v>
                </c:pt>
                <c:pt idx="18">
                  <c:v>0</c:v>
                </c:pt>
                <c:pt idx="19">
                  <c:v>0</c:v>
                </c:pt>
                <c:pt idx="20">
                  <c:v>0</c:v>
                </c:pt>
                <c:pt idx="27">
                  <c:v>0</c:v>
                </c:pt>
                <c:pt idx="28">
                  <c:v>0</c:v>
                </c:pt>
                <c:pt idx="29">
                  <c:v>0</c:v>
                </c:pt>
                <c:pt idx="36">
                  <c:v>0</c:v>
                </c:pt>
                <c:pt idx="37">
                  <c:v>0</c:v>
                </c:pt>
                <c:pt idx="38">
                  <c:v>0</c:v>
                </c:pt>
              </c:numCache>
            </c:numRef>
          </c:val>
          <c:smooth val="0"/>
          <c:extLst>
            <c:ext xmlns:c16="http://schemas.microsoft.com/office/drawing/2014/chart" uri="{C3380CC4-5D6E-409C-BE32-E72D297353CC}">
              <c16:uniqueId val="{00000000-221D-4E4C-8A00-5DA675861784}"/>
            </c:ext>
          </c:extLst>
        </c:ser>
        <c:ser>
          <c:idx val="1"/>
          <c:order val="1"/>
          <c:tx>
            <c:v>Appr B</c:v>
          </c:tx>
          <c:spPr>
            <a:ln w="12700">
              <a:solidFill>
                <a:srgbClr val="339933"/>
              </a:solidFill>
              <a:prstDash val="solid"/>
            </a:ln>
          </c:spPr>
          <c:marker>
            <c:symbol val="square"/>
            <c:size val="5"/>
            <c:spPr>
              <a:solidFill>
                <a:srgbClr val="339933"/>
              </a:solidFill>
              <a:ln>
                <a:solidFill>
                  <a:srgbClr val="339933"/>
                </a:solidFill>
                <a:prstDash val="solid"/>
              </a:ln>
            </c:spPr>
          </c:marker>
          <c:val>
            <c:numRef>
              <c:f>Graphical!$Q$165:$BI$165</c:f>
              <c:numCache>
                <c:formatCode>General</c:formatCode>
                <c:ptCount val="45"/>
                <c:pt idx="3" formatCode="0.00">
                  <c:v>0</c:v>
                </c:pt>
                <c:pt idx="4" formatCode="0.00">
                  <c:v>0</c:v>
                </c:pt>
                <c:pt idx="5" formatCode="0.00">
                  <c:v>0</c:v>
                </c:pt>
                <c:pt idx="12" formatCode="0.00">
                  <c:v>0</c:v>
                </c:pt>
                <c:pt idx="13" formatCode="0.00">
                  <c:v>0</c:v>
                </c:pt>
                <c:pt idx="14" formatCode="0.00">
                  <c:v>0</c:v>
                </c:pt>
                <c:pt idx="21" formatCode="0.00">
                  <c:v>0</c:v>
                </c:pt>
                <c:pt idx="22" formatCode="0.00">
                  <c:v>0</c:v>
                </c:pt>
                <c:pt idx="23" formatCode="0.00">
                  <c:v>0</c:v>
                </c:pt>
                <c:pt idx="30" formatCode="0.00">
                  <c:v>0</c:v>
                </c:pt>
                <c:pt idx="31" formatCode="0.00">
                  <c:v>0</c:v>
                </c:pt>
                <c:pt idx="32" formatCode="0.00">
                  <c:v>0</c:v>
                </c:pt>
                <c:pt idx="39" formatCode="0.00">
                  <c:v>0</c:v>
                </c:pt>
                <c:pt idx="40" formatCode="0.00">
                  <c:v>0</c:v>
                </c:pt>
                <c:pt idx="41" formatCode="0.00">
                  <c:v>0</c:v>
                </c:pt>
              </c:numCache>
            </c:numRef>
          </c:val>
          <c:smooth val="0"/>
          <c:extLst>
            <c:ext xmlns:c16="http://schemas.microsoft.com/office/drawing/2014/chart" uri="{C3380CC4-5D6E-409C-BE32-E72D297353CC}">
              <c16:uniqueId val="{00000001-221D-4E4C-8A00-5DA675861784}"/>
            </c:ext>
          </c:extLst>
        </c:ser>
        <c:ser>
          <c:idx val="2"/>
          <c:order val="2"/>
          <c:tx>
            <c:v>Appr C</c:v>
          </c:tx>
          <c:spPr>
            <a:ln w="12700">
              <a:solidFill>
                <a:srgbClr val="FF0000"/>
              </a:solidFill>
              <a:prstDash val="solid"/>
            </a:ln>
          </c:spPr>
          <c:marker>
            <c:symbol val="triangle"/>
            <c:size val="5"/>
            <c:spPr>
              <a:solidFill>
                <a:srgbClr val="FF0000"/>
              </a:solidFill>
              <a:ln>
                <a:solidFill>
                  <a:srgbClr val="FF0000"/>
                </a:solidFill>
                <a:prstDash val="solid"/>
              </a:ln>
            </c:spPr>
          </c:marker>
          <c:val>
            <c:numRef>
              <c:f>Graphical!$Q$166:$BI$166</c:f>
              <c:numCache>
                <c:formatCode>General</c:formatCode>
                <c:ptCount val="45"/>
                <c:pt idx="6" formatCode="0.00">
                  <c:v>0</c:v>
                </c:pt>
                <c:pt idx="7" formatCode="0.00">
                  <c:v>0</c:v>
                </c:pt>
                <c:pt idx="8" formatCode="0.00">
                  <c:v>0</c:v>
                </c:pt>
                <c:pt idx="15" formatCode="0.00">
                  <c:v>0</c:v>
                </c:pt>
                <c:pt idx="16" formatCode="0.00">
                  <c:v>0</c:v>
                </c:pt>
                <c:pt idx="17" formatCode="0.00">
                  <c:v>0</c:v>
                </c:pt>
                <c:pt idx="24" formatCode="0.00">
                  <c:v>0</c:v>
                </c:pt>
                <c:pt idx="25" formatCode="0.00">
                  <c:v>0</c:v>
                </c:pt>
                <c:pt idx="26" formatCode="0.00">
                  <c:v>0</c:v>
                </c:pt>
                <c:pt idx="33" formatCode="0.00">
                  <c:v>0</c:v>
                </c:pt>
                <c:pt idx="34" formatCode="0.00">
                  <c:v>0</c:v>
                </c:pt>
                <c:pt idx="35" formatCode="0.00">
                  <c:v>0</c:v>
                </c:pt>
                <c:pt idx="42" formatCode="0.00">
                  <c:v>0</c:v>
                </c:pt>
                <c:pt idx="43" formatCode="0.00">
                  <c:v>0</c:v>
                </c:pt>
                <c:pt idx="44" formatCode="0.00">
                  <c:v>0</c:v>
                </c:pt>
              </c:numCache>
            </c:numRef>
          </c:val>
          <c:smooth val="0"/>
          <c:extLst>
            <c:ext xmlns:c16="http://schemas.microsoft.com/office/drawing/2014/chart" uri="{C3380CC4-5D6E-409C-BE32-E72D297353CC}">
              <c16:uniqueId val="{00000002-221D-4E4C-8A00-5DA675861784}"/>
            </c:ext>
          </c:extLst>
        </c:ser>
        <c:dLbls>
          <c:showLegendKey val="0"/>
          <c:showVal val="0"/>
          <c:showCatName val="0"/>
          <c:showSerName val="0"/>
          <c:showPercent val="0"/>
          <c:showBubbleSize val="0"/>
        </c:dLbls>
        <c:marker val="1"/>
        <c:smooth val="0"/>
        <c:axId val="548033064"/>
        <c:axId val="1"/>
      </c:lineChart>
      <c:catAx>
        <c:axId val="548033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4803306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Scatter Plot</a:t>
            </a:r>
          </a:p>
        </c:rich>
      </c:tx>
      <c:layout>
        <c:manualLayout>
          <c:xMode val="edge"/>
          <c:yMode val="edge"/>
          <c:x val="0.40796084273249628"/>
          <c:y val="3.5947712418300651E-2"/>
        </c:manualLayout>
      </c:layout>
      <c:overlay val="0"/>
      <c:spPr>
        <a:noFill/>
        <a:ln w="25400">
          <a:noFill/>
        </a:ln>
      </c:spPr>
    </c:title>
    <c:autoTitleDeleted val="0"/>
    <c:plotArea>
      <c:layout>
        <c:manualLayout>
          <c:layoutTarget val="inner"/>
          <c:xMode val="edge"/>
          <c:yMode val="edge"/>
          <c:x val="0.10281940366430115"/>
          <c:y val="0.23529486856256654"/>
          <c:w val="0.87396493114656393"/>
          <c:h val="0.57516523426404964"/>
        </c:manualLayout>
      </c:layout>
      <c:lineChart>
        <c:grouping val="standard"/>
        <c:varyColors val="0"/>
        <c:ser>
          <c:idx val="0"/>
          <c:order val="0"/>
          <c:tx>
            <c:v>Appr A</c:v>
          </c:tx>
          <c:spPr>
            <a:ln w="12700">
              <a:solidFill>
                <a:srgbClr val="000080"/>
              </a:solidFill>
              <a:prstDash val="solid"/>
            </a:ln>
          </c:spPr>
          <c:marker>
            <c:symbol val="diamond"/>
            <c:size val="5"/>
            <c:spPr>
              <a:solidFill>
                <a:srgbClr val="000080"/>
              </a:solidFill>
              <a:ln>
                <a:solidFill>
                  <a:srgbClr val="000080"/>
                </a:solidFill>
                <a:prstDash val="solid"/>
              </a:ln>
            </c:spPr>
          </c:marker>
          <c:cat>
            <c:strRef>
              <c:f>Graphical!$Q$168:$BI$168</c:f>
              <c:strCache>
                <c:ptCount val="41"/>
                <c:pt idx="4">
                  <c:v>Part 6</c:v>
                </c:pt>
                <c:pt idx="13">
                  <c:v>Part 7</c:v>
                </c:pt>
                <c:pt idx="22">
                  <c:v>Part 8</c:v>
                </c:pt>
                <c:pt idx="31">
                  <c:v>Part 9</c:v>
                </c:pt>
                <c:pt idx="40">
                  <c:v>Part 10</c:v>
                </c:pt>
              </c:strCache>
            </c:strRef>
          </c:cat>
          <c:val>
            <c:numRef>
              <c:f>Graphical!$Q$170:$BI$170</c:f>
              <c:numCache>
                <c:formatCode>0.00</c:formatCode>
                <c:ptCount val="45"/>
                <c:pt idx="0">
                  <c:v>0</c:v>
                </c:pt>
                <c:pt idx="1">
                  <c:v>0</c:v>
                </c:pt>
                <c:pt idx="2">
                  <c:v>0</c:v>
                </c:pt>
                <c:pt idx="9">
                  <c:v>0</c:v>
                </c:pt>
                <c:pt idx="10">
                  <c:v>0</c:v>
                </c:pt>
                <c:pt idx="11">
                  <c:v>0</c:v>
                </c:pt>
                <c:pt idx="18">
                  <c:v>0</c:v>
                </c:pt>
                <c:pt idx="19">
                  <c:v>0</c:v>
                </c:pt>
                <c:pt idx="20">
                  <c:v>0</c:v>
                </c:pt>
                <c:pt idx="27">
                  <c:v>0</c:v>
                </c:pt>
                <c:pt idx="28">
                  <c:v>0</c:v>
                </c:pt>
                <c:pt idx="29">
                  <c:v>0</c:v>
                </c:pt>
                <c:pt idx="36">
                  <c:v>0</c:v>
                </c:pt>
                <c:pt idx="37">
                  <c:v>0</c:v>
                </c:pt>
                <c:pt idx="38">
                  <c:v>0</c:v>
                </c:pt>
              </c:numCache>
            </c:numRef>
          </c:val>
          <c:smooth val="0"/>
          <c:extLst>
            <c:ext xmlns:c16="http://schemas.microsoft.com/office/drawing/2014/chart" uri="{C3380CC4-5D6E-409C-BE32-E72D297353CC}">
              <c16:uniqueId val="{00000000-4409-4DC1-BD43-07AEEAE9C94B}"/>
            </c:ext>
          </c:extLst>
        </c:ser>
        <c:ser>
          <c:idx val="1"/>
          <c:order val="1"/>
          <c:tx>
            <c:v>Appr B</c:v>
          </c:tx>
          <c:spPr>
            <a:ln w="12700">
              <a:solidFill>
                <a:srgbClr val="339933"/>
              </a:solidFill>
              <a:prstDash val="solid"/>
            </a:ln>
          </c:spPr>
          <c:marker>
            <c:symbol val="square"/>
            <c:size val="5"/>
            <c:spPr>
              <a:solidFill>
                <a:srgbClr val="339933"/>
              </a:solidFill>
              <a:ln>
                <a:solidFill>
                  <a:srgbClr val="339933"/>
                </a:solidFill>
                <a:prstDash val="solid"/>
              </a:ln>
            </c:spPr>
          </c:marker>
          <c:cat>
            <c:strRef>
              <c:f>Graphical!$Q$168:$BI$168</c:f>
              <c:strCache>
                <c:ptCount val="41"/>
                <c:pt idx="4">
                  <c:v>Part 6</c:v>
                </c:pt>
                <c:pt idx="13">
                  <c:v>Part 7</c:v>
                </c:pt>
                <c:pt idx="22">
                  <c:v>Part 8</c:v>
                </c:pt>
                <c:pt idx="31">
                  <c:v>Part 9</c:v>
                </c:pt>
                <c:pt idx="40">
                  <c:v>Part 10</c:v>
                </c:pt>
              </c:strCache>
            </c:strRef>
          </c:cat>
          <c:val>
            <c:numRef>
              <c:f>Graphical!$Q$171:$BI$171</c:f>
              <c:numCache>
                <c:formatCode>General</c:formatCode>
                <c:ptCount val="45"/>
                <c:pt idx="3" formatCode="0.00">
                  <c:v>0</c:v>
                </c:pt>
                <c:pt idx="4" formatCode="0.00">
                  <c:v>0</c:v>
                </c:pt>
                <c:pt idx="5" formatCode="0.00">
                  <c:v>0</c:v>
                </c:pt>
                <c:pt idx="12" formatCode="0.00">
                  <c:v>0</c:v>
                </c:pt>
                <c:pt idx="13" formatCode="0.00">
                  <c:v>0</c:v>
                </c:pt>
                <c:pt idx="14" formatCode="0.00">
                  <c:v>0</c:v>
                </c:pt>
                <c:pt idx="21" formatCode="0.00">
                  <c:v>0</c:v>
                </c:pt>
                <c:pt idx="22" formatCode="0.00">
                  <c:v>0</c:v>
                </c:pt>
                <c:pt idx="23" formatCode="0.00">
                  <c:v>0</c:v>
                </c:pt>
                <c:pt idx="30" formatCode="0.00">
                  <c:v>0</c:v>
                </c:pt>
                <c:pt idx="31" formatCode="0.00">
                  <c:v>0</c:v>
                </c:pt>
                <c:pt idx="32" formatCode="0.00">
                  <c:v>0</c:v>
                </c:pt>
                <c:pt idx="39" formatCode="0.00">
                  <c:v>0</c:v>
                </c:pt>
                <c:pt idx="40" formatCode="0.00">
                  <c:v>0</c:v>
                </c:pt>
                <c:pt idx="41" formatCode="0.00">
                  <c:v>0</c:v>
                </c:pt>
              </c:numCache>
            </c:numRef>
          </c:val>
          <c:smooth val="0"/>
          <c:extLst>
            <c:ext xmlns:c16="http://schemas.microsoft.com/office/drawing/2014/chart" uri="{C3380CC4-5D6E-409C-BE32-E72D297353CC}">
              <c16:uniqueId val="{00000001-4409-4DC1-BD43-07AEEAE9C94B}"/>
            </c:ext>
          </c:extLst>
        </c:ser>
        <c:ser>
          <c:idx val="2"/>
          <c:order val="2"/>
          <c:tx>
            <c:v>Appr C</c:v>
          </c:tx>
          <c:spPr>
            <a:ln w="12700">
              <a:solidFill>
                <a:srgbClr val="FF0000"/>
              </a:solidFill>
              <a:prstDash val="solid"/>
            </a:ln>
          </c:spPr>
          <c:marker>
            <c:symbol val="triangle"/>
            <c:size val="5"/>
            <c:spPr>
              <a:solidFill>
                <a:srgbClr val="FF0000"/>
              </a:solidFill>
              <a:ln>
                <a:solidFill>
                  <a:srgbClr val="FF0000"/>
                </a:solidFill>
                <a:prstDash val="solid"/>
              </a:ln>
            </c:spPr>
          </c:marker>
          <c:cat>
            <c:strRef>
              <c:f>Graphical!$Q$168:$BI$168</c:f>
              <c:strCache>
                <c:ptCount val="41"/>
                <c:pt idx="4">
                  <c:v>Part 6</c:v>
                </c:pt>
                <c:pt idx="13">
                  <c:v>Part 7</c:v>
                </c:pt>
                <c:pt idx="22">
                  <c:v>Part 8</c:v>
                </c:pt>
                <c:pt idx="31">
                  <c:v>Part 9</c:v>
                </c:pt>
                <c:pt idx="40">
                  <c:v>Part 10</c:v>
                </c:pt>
              </c:strCache>
            </c:strRef>
          </c:cat>
          <c:val>
            <c:numRef>
              <c:f>Graphical!$Q$172:$BI$172</c:f>
              <c:numCache>
                <c:formatCode>General</c:formatCode>
                <c:ptCount val="45"/>
                <c:pt idx="6" formatCode="0.00">
                  <c:v>0</c:v>
                </c:pt>
                <c:pt idx="7" formatCode="0.00">
                  <c:v>0</c:v>
                </c:pt>
                <c:pt idx="8" formatCode="0.00">
                  <c:v>0</c:v>
                </c:pt>
                <c:pt idx="15" formatCode="0.00">
                  <c:v>0</c:v>
                </c:pt>
                <c:pt idx="16" formatCode="0.00">
                  <c:v>0</c:v>
                </c:pt>
                <c:pt idx="17" formatCode="0.00">
                  <c:v>0</c:v>
                </c:pt>
                <c:pt idx="24" formatCode="0.00">
                  <c:v>0</c:v>
                </c:pt>
                <c:pt idx="25" formatCode="0.00">
                  <c:v>0</c:v>
                </c:pt>
                <c:pt idx="26" formatCode="0.00">
                  <c:v>0</c:v>
                </c:pt>
                <c:pt idx="33" formatCode="0.00">
                  <c:v>0</c:v>
                </c:pt>
                <c:pt idx="34" formatCode="0.00">
                  <c:v>0</c:v>
                </c:pt>
                <c:pt idx="35" formatCode="0.00">
                  <c:v>0</c:v>
                </c:pt>
                <c:pt idx="42" formatCode="0.00">
                  <c:v>0</c:v>
                </c:pt>
                <c:pt idx="43" formatCode="0.00">
                  <c:v>0</c:v>
                </c:pt>
                <c:pt idx="44" formatCode="0.00">
                  <c:v>0</c:v>
                </c:pt>
              </c:numCache>
            </c:numRef>
          </c:val>
          <c:smooth val="0"/>
          <c:extLst>
            <c:ext xmlns:c16="http://schemas.microsoft.com/office/drawing/2014/chart" uri="{C3380CC4-5D6E-409C-BE32-E72D297353CC}">
              <c16:uniqueId val="{00000002-4409-4DC1-BD43-07AEEAE9C94B}"/>
            </c:ext>
          </c:extLst>
        </c:ser>
        <c:dLbls>
          <c:showLegendKey val="0"/>
          <c:showVal val="0"/>
          <c:showCatName val="0"/>
          <c:showSerName val="0"/>
          <c:showPercent val="0"/>
          <c:showBubbleSize val="0"/>
        </c:dLbls>
        <c:marker val="1"/>
        <c:smooth val="0"/>
        <c:axId val="548354864"/>
        <c:axId val="1"/>
      </c:lineChart>
      <c:catAx>
        <c:axId val="548354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4835486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US"/>
              <a:t>Whiskers Chart - Appraiser A</a:t>
            </a:r>
          </a:p>
        </c:rich>
      </c:tx>
      <c:layout>
        <c:manualLayout>
          <c:xMode val="edge"/>
          <c:yMode val="edge"/>
          <c:x val="0.34876041463600688"/>
          <c:y val="4.1860690490611752E-2"/>
        </c:manualLayout>
      </c:layout>
      <c:overlay val="0"/>
      <c:spPr>
        <a:noFill/>
        <a:ln w="25400">
          <a:noFill/>
        </a:ln>
      </c:spPr>
    </c:title>
    <c:autoTitleDeleted val="0"/>
    <c:plotArea>
      <c:layout>
        <c:manualLayout>
          <c:layoutTarget val="inner"/>
          <c:xMode val="edge"/>
          <c:yMode val="edge"/>
          <c:x val="7.6033057851240038E-2"/>
          <c:y val="0.26046511627906982"/>
          <c:w val="0.88760330578512359"/>
          <c:h val="0.54883720930232549"/>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errBars>
            <c:errDir val="y"/>
            <c:errBarType val="both"/>
            <c:errValType val="cust"/>
            <c:noEndCap val="0"/>
            <c:plus>
              <c:numRef>
                <c:f>Graphical!$R$208:$AA$208</c:f>
                <c:numCache>
                  <c:formatCode>General</c:formatCode>
                  <c:ptCount val="10"/>
                  <c:pt idx="0">
                    <c:v>0</c:v>
                  </c:pt>
                  <c:pt idx="1">
                    <c:v>0</c:v>
                  </c:pt>
                  <c:pt idx="2">
                    <c:v>0</c:v>
                  </c:pt>
                  <c:pt idx="3">
                    <c:v>0</c:v>
                  </c:pt>
                  <c:pt idx="4">
                    <c:v>0</c:v>
                  </c:pt>
                  <c:pt idx="5">
                    <c:v>0</c:v>
                  </c:pt>
                  <c:pt idx="6">
                    <c:v>0</c:v>
                  </c:pt>
                  <c:pt idx="7">
                    <c:v>0</c:v>
                  </c:pt>
                  <c:pt idx="8">
                    <c:v>0</c:v>
                  </c:pt>
                  <c:pt idx="9">
                    <c:v>0</c:v>
                  </c:pt>
                </c:numCache>
              </c:numRef>
            </c:plus>
            <c:minus>
              <c:numRef>
                <c:f>Graphical!$R$210:$AA$210</c:f>
                <c:numCache>
                  <c:formatCode>General</c:formatCode>
                  <c:ptCount val="10"/>
                  <c:pt idx="0">
                    <c:v>0</c:v>
                  </c:pt>
                  <c:pt idx="1">
                    <c:v>0</c:v>
                  </c:pt>
                  <c:pt idx="2">
                    <c:v>0</c:v>
                  </c:pt>
                  <c:pt idx="3">
                    <c:v>0</c:v>
                  </c:pt>
                  <c:pt idx="4">
                    <c:v>0</c:v>
                  </c:pt>
                  <c:pt idx="5">
                    <c:v>0</c:v>
                  </c:pt>
                  <c:pt idx="6">
                    <c:v>0</c:v>
                  </c:pt>
                  <c:pt idx="7">
                    <c:v>0</c:v>
                  </c:pt>
                  <c:pt idx="8">
                    <c:v>0</c:v>
                  </c:pt>
                  <c:pt idx="9">
                    <c:v>0</c:v>
                  </c:pt>
                </c:numCache>
              </c:numRef>
            </c:minus>
            <c:spPr>
              <a:ln w="12700">
                <a:solidFill>
                  <a:srgbClr val="000000"/>
                </a:solidFill>
                <a:prstDash val="solid"/>
              </a:ln>
            </c:spPr>
          </c:errBars>
          <c:xVal>
            <c:numRef>
              <c:f>Graphical!$R$206:$AA$206</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Graphical!$C$16:$L$16</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7098-4D2C-8C23-4666764CA875}"/>
            </c:ext>
          </c:extLst>
        </c:ser>
        <c:dLbls>
          <c:showLegendKey val="0"/>
          <c:showVal val="0"/>
          <c:showCatName val="0"/>
          <c:showSerName val="0"/>
          <c:showPercent val="0"/>
          <c:showBubbleSize val="0"/>
        </c:dLbls>
        <c:axId val="548356832"/>
        <c:axId val="1"/>
      </c:scatterChart>
      <c:valAx>
        <c:axId val="548356832"/>
        <c:scaling>
          <c:orientation val="minMax"/>
          <c:max val="10"/>
          <c:min val="1"/>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
        <c:crosses val="autoZero"/>
        <c:crossBetween val="midCat"/>
        <c:majorUnit val="1"/>
        <c:minorUnit val="1"/>
      </c:valAx>
      <c:valAx>
        <c:axId val="1"/>
        <c:scaling>
          <c:orientation val="minMax"/>
        </c:scaling>
        <c:delete val="0"/>
        <c:axPos val="l"/>
        <c:majorGridlines>
          <c:spPr>
            <a:ln w="3175">
              <a:solidFill>
                <a:srgbClr val="FFFFFF"/>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548356832"/>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Whiskers Chart - Appraiser B</a:t>
            </a:r>
          </a:p>
        </c:rich>
      </c:tx>
      <c:layout>
        <c:manualLayout>
          <c:xMode val="edge"/>
          <c:yMode val="edge"/>
          <c:x val="0.34818524702711406"/>
          <c:y val="4.1096120606875362E-2"/>
        </c:manualLayout>
      </c:layout>
      <c:overlay val="0"/>
      <c:spPr>
        <a:noFill/>
        <a:ln w="25400">
          <a:noFill/>
        </a:ln>
      </c:spPr>
    </c:title>
    <c:autoTitleDeleted val="0"/>
    <c:plotArea>
      <c:layout>
        <c:manualLayout>
          <c:layoutTarget val="inner"/>
          <c:xMode val="edge"/>
          <c:yMode val="edge"/>
          <c:x val="7.5907713083541745E-2"/>
          <c:y val="0.25570890281153125"/>
          <c:w val="0.88779020954228793"/>
          <c:h val="0.55708010969655053"/>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errBars>
            <c:errDir val="y"/>
            <c:errBarType val="both"/>
            <c:errValType val="cust"/>
            <c:noEndCap val="1"/>
            <c:plus>
              <c:numRef>
                <c:f>Graphical!$R$212:$AA$212</c:f>
                <c:numCache>
                  <c:formatCode>General</c:formatCode>
                  <c:ptCount val="10"/>
                  <c:pt idx="0">
                    <c:v>0</c:v>
                  </c:pt>
                  <c:pt idx="1">
                    <c:v>0</c:v>
                  </c:pt>
                  <c:pt idx="2">
                    <c:v>0</c:v>
                  </c:pt>
                  <c:pt idx="3">
                    <c:v>0</c:v>
                  </c:pt>
                  <c:pt idx="4">
                    <c:v>0</c:v>
                  </c:pt>
                  <c:pt idx="5">
                    <c:v>0</c:v>
                  </c:pt>
                  <c:pt idx="6">
                    <c:v>0</c:v>
                  </c:pt>
                  <c:pt idx="7">
                    <c:v>0</c:v>
                  </c:pt>
                  <c:pt idx="8">
                    <c:v>0</c:v>
                  </c:pt>
                  <c:pt idx="9">
                    <c:v>0</c:v>
                  </c:pt>
                </c:numCache>
              </c:numRef>
            </c:plus>
            <c:minus>
              <c:numRef>
                <c:f>Graphical!$R$214:$AA$214</c:f>
                <c:numCache>
                  <c:formatCode>General</c:formatCode>
                  <c:ptCount val="10"/>
                  <c:pt idx="0">
                    <c:v>0</c:v>
                  </c:pt>
                  <c:pt idx="1">
                    <c:v>0</c:v>
                  </c:pt>
                  <c:pt idx="2">
                    <c:v>0</c:v>
                  </c:pt>
                  <c:pt idx="3">
                    <c:v>0</c:v>
                  </c:pt>
                  <c:pt idx="4">
                    <c:v>0</c:v>
                  </c:pt>
                  <c:pt idx="5">
                    <c:v>0</c:v>
                  </c:pt>
                  <c:pt idx="6">
                    <c:v>0</c:v>
                  </c:pt>
                  <c:pt idx="7">
                    <c:v>0</c:v>
                  </c:pt>
                  <c:pt idx="8">
                    <c:v>0</c:v>
                  </c:pt>
                  <c:pt idx="9">
                    <c:v>0</c:v>
                  </c:pt>
                </c:numCache>
              </c:numRef>
            </c:minus>
            <c:spPr>
              <a:ln w="12700">
                <a:solidFill>
                  <a:srgbClr val="000000"/>
                </a:solidFill>
                <a:prstDash val="solid"/>
              </a:ln>
            </c:spPr>
          </c:errBars>
          <c:xVal>
            <c:numRef>
              <c:f>Graphical!$R$206:$AA$206</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Graphical!$C$21:$L$21</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BC05-48FA-AD2A-1DF9AFEB1176}"/>
            </c:ext>
          </c:extLst>
        </c:ser>
        <c:dLbls>
          <c:showLegendKey val="0"/>
          <c:showVal val="0"/>
          <c:showCatName val="0"/>
          <c:showSerName val="0"/>
          <c:showPercent val="0"/>
          <c:showBubbleSize val="0"/>
        </c:dLbls>
        <c:axId val="548358800"/>
        <c:axId val="1"/>
      </c:scatterChart>
      <c:valAx>
        <c:axId val="548358800"/>
        <c:scaling>
          <c:orientation val="minMax"/>
          <c:max val="10"/>
          <c:min val="1"/>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
        <c:crosses val="autoZero"/>
        <c:crossBetween val="midCat"/>
        <c:majorUnit val="1"/>
        <c:minorUnit val="1"/>
      </c:valAx>
      <c:valAx>
        <c:axId val="1"/>
        <c:scaling>
          <c:orientation val="minMax"/>
        </c:scaling>
        <c:delete val="0"/>
        <c:axPos val="l"/>
        <c:majorGridlines>
          <c:spPr>
            <a:ln w="3175">
              <a:solidFill>
                <a:srgbClr val="FFFFFF"/>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548358800"/>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Whiskers Chart - Appraiser C</a:t>
            </a:r>
          </a:p>
        </c:rich>
      </c:tx>
      <c:layout>
        <c:manualLayout>
          <c:xMode val="edge"/>
          <c:yMode val="edge"/>
          <c:x val="0.34925899585132503"/>
          <c:y val="4.1095681221665473E-2"/>
        </c:manualLayout>
      </c:layout>
      <c:overlay val="0"/>
      <c:spPr>
        <a:noFill/>
        <a:ln w="25400">
          <a:noFill/>
        </a:ln>
      </c:spPr>
    </c:title>
    <c:autoTitleDeleted val="0"/>
    <c:plotArea>
      <c:layout>
        <c:manualLayout>
          <c:layoutTarget val="inner"/>
          <c:xMode val="edge"/>
          <c:yMode val="edge"/>
          <c:x val="7.5782598028372034E-2"/>
          <c:y val="0.25570890281153125"/>
          <c:w val="0.88797435515853063"/>
          <c:h val="0.55708010969655053"/>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errBars>
            <c:errDir val="y"/>
            <c:errBarType val="both"/>
            <c:errValType val="cust"/>
            <c:noEndCap val="0"/>
            <c:plus>
              <c:numRef>
                <c:f>Graphical!$R$216:$AA$216</c:f>
                <c:numCache>
                  <c:formatCode>General</c:formatCode>
                  <c:ptCount val="10"/>
                  <c:pt idx="0">
                    <c:v>0</c:v>
                  </c:pt>
                  <c:pt idx="1">
                    <c:v>0</c:v>
                  </c:pt>
                  <c:pt idx="2">
                    <c:v>0</c:v>
                  </c:pt>
                  <c:pt idx="3">
                    <c:v>0</c:v>
                  </c:pt>
                  <c:pt idx="4">
                    <c:v>0</c:v>
                  </c:pt>
                  <c:pt idx="5">
                    <c:v>0</c:v>
                  </c:pt>
                  <c:pt idx="6">
                    <c:v>0</c:v>
                  </c:pt>
                  <c:pt idx="7">
                    <c:v>0</c:v>
                  </c:pt>
                  <c:pt idx="8">
                    <c:v>0</c:v>
                  </c:pt>
                  <c:pt idx="9">
                    <c:v>0</c:v>
                  </c:pt>
                </c:numCache>
              </c:numRef>
            </c:plus>
            <c:minus>
              <c:numRef>
                <c:f>Graphical!$R$218:$AA$218</c:f>
                <c:numCache>
                  <c:formatCode>General</c:formatCode>
                  <c:ptCount val="10"/>
                  <c:pt idx="0">
                    <c:v>0</c:v>
                  </c:pt>
                  <c:pt idx="1">
                    <c:v>0</c:v>
                  </c:pt>
                  <c:pt idx="2">
                    <c:v>0</c:v>
                  </c:pt>
                  <c:pt idx="3">
                    <c:v>0</c:v>
                  </c:pt>
                  <c:pt idx="4">
                    <c:v>0</c:v>
                  </c:pt>
                  <c:pt idx="5">
                    <c:v>0</c:v>
                  </c:pt>
                  <c:pt idx="6">
                    <c:v>0</c:v>
                  </c:pt>
                  <c:pt idx="7">
                    <c:v>0</c:v>
                  </c:pt>
                  <c:pt idx="8">
                    <c:v>0</c:v>
                  </c:pt>
                  <c:pt idx="9">
                    <c:v>0</c:v>
                  </c:pt>
                </c:numCache>
              </c:numRef>
            </c:minus>
            <c:spPr>
              <a:ln w="12700">
                <a:solidFill>
                  <a:srgbClr val="000000"/>
                </a:solidFill>
                <a:prstDash val="solid"/>
              </a:ln>
            </c:spPr>
          </c:errBars>
          <c:xVal>
            <c:numRef>
              <c:f>Graphical!$R$206:$AA$206</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Graphical!$C$26:$L$26</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5B2F-401B-A1D7-A18812F84D75}"/>
            </c:ext>
          </c:extLst>
        </c:ser>
        <c:dLbls>
          <c:showLegendKey val="0"/>
          <c:showVal val="0"/>
          <c:showCatName val="0"/>
          <c:showSerName val="0"/>
          <c:showPercent val="0"/>
          <c:showBubbleSize val="0"/>
        </c:dLbls>
        <c:axId val="548360768"/>
        <c:axId val="1"/>
      </c:scatterChart>
      <c:valAx>
        <c:axId val="548360768"/>
        <c:scaling>
          <c:orientation val="minMax"/>
          <c:max val="10"/>
          <c:min val="1"/>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
        <c:crosses val="autoZero"/>
        <c:crossBetween val="midCat"/>
        <c:majorUnit val="1"/>
        <c:minorUnit val="1"/>
      </c:valAx>
      <c:valAx>
        <c:axId val="1"/>
        <c:scaling>
          <c:orientation val="minMax"/>
        </c:scaling>
        <c:delete val="0"/>
        <c:axPos val="l"/>
        <c:majorGridlines>
          <c:spPr>
            <a:ln w="3175">
              <a:solidFill>
                <a:srgbClr val="FFFFFF"/>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548360768"/>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Error Chart</a:t>
            </a:r>
          </a:p>
        </c:rich>
      </c:tx>
      <c:layout>
        <c:manualLayout>
          <c:xMode val="edge"/>
          <c:yMode val="edge"/>
          <c:x val="0.40961938010175908"/>
          <c:y val="3.5598731976684735E-2"/>
        </c:manualLayout>
      </c:layout>
      <c:overlay val="0"/>
      <c:spPr>
        <a:noFill/>
        <a:ln w="25400">
          <a:noFill/>
        </a:ln>
      </c:spPr>
    </c:title>
    <c:autoTitleDeleted val="0"/>
    <c:plotArea>
      <c:layout>
        <c:manualLayout>
          <c:layoutTarget val="inner"/>
          <c:xMode val="edge"/>
          <c:yMode val="edge"/>
          <c:x val="8.7894006358193971E-2"/>
          <c:y val="0.23301044514324623"/>
          <c:w val="0.88889032845267224"/>
          <c:h val="0.59870739377083859"/>
        </c:manualLayout>
      </c:layout>
      <c:lineChart>
        <c:grouping val="standard"/>
        <c:varyColors val="0"/>
        <c:ser>
          <c:idx val="0"/>
          <c:order val="0"/>
          <c:tx>
            <c:v>Appr A</c:v>
          </c:tx>
          <c:spPr>
            <a:ln w="12700">
              <a:solidFill>
                <a:srgbClr val="000080"/>
              </a:solidFill>
              <a:prstDash val="solid"/>
            </a:ln>
          </c:spPr>
          <c:marker>
            <c:symbol val="diamond"/>
            <c:size val="5"/>
            <c:spPr>
              <a:solidFill>
                <a:srgbClr val="000080"/>
              </a:solidFill>
              <a:ln>
                <a:solidFill>
                  <a:srgbClr val="000080"/>
                </a:solidFill>
                <a:prstDash val="solid"/>
              </a:ln>
            </c:spPr>
          </c:marker>
          <c:cat>
            <c:strRef>
              <c:f>Graphical!$Q$249:$BI$249</c:f>
              <c:strCache>
                <c:ptCount val="41"/>
                <c:pt idx="4">
                  <c:v>Part 1</c:v>
                </c:pt>
                <c:pt idx="13">
                  <c:v>Part 2</c:v>
                </c:pt>
                <c:pt idx="22">
                  <c:v>Part 3</c:v>
                </c:pt>
                <c:pt idx="31">
                  <c:v>Part 4</c:v>
                </c:pt>
                <c:pt idx="40">
                  <c:v>Part 5</c:v>
                </c:pt>
              </c:strCache>
            </c:strRef>
          </c:cat>
          <c:val>
            <c:numRef>
              <c:f>Graphical!$Q$251:$BI$251</c:f>
              <c:numCache>
                <c:formatCode>General</c:formatCode>
                <c:ptCount val="45"/>
                <c:pt idx="0">
                  <c:v>0</c:v>
                </c:pt>
                <c:pt idx="1">
                  <c:v>0</c:v>
                </c:pt>
                <c:pt idx="2">
                  <c:v>0</c:v>
                </c:pt>
                <c:pt idx="9">
                  <c:v>0</c:v>
                </c:pt>
                <c:pt idx="10">
                  <c:v>0</c:v>
                </c:pt>
                <c:pt idx="11">
                  <c:v>0</c:v>
                </c:pt>
                <c:pt idx="18">
                  <c:v>0</c:v>
                </c:pt>
                <c:pt idx="19">
                  <c:v>0</c:v>
                </c:pt>
                <c:pt idx="20">
                  <c:v>0</c:v>
                </c:pt>
                <c:pt idx="27">
                  <c:v>0</c:v>
                </c:pt>
                <c:pt idx="28">
                  <c:v>0</c:v>
                </c:pt>
                <c:pt idx="29">
                  <c:v>0</c:v>
                </c:pt>
                <c:pt idx="36">
                  <c:v>0</c:v>
                </c:pt>
                <c:pt idx="37">
                  <c:v>0</c:v>
                </c:pt>
                <c:pt idx="38">
                  <c:v>0</c:v>
                </c:pt>
              </c:numCache>
            </c:numRef>
          </c:val>
          <c:smooth val="0"/>
          <c:extLst>
            <c:ext xmlns:c16="http://schemas.microsoft.com/office/drawing/2014/chart" uri="{C3380CC4-5D6E-409C-BE32-E72D297353CC}">
              <c16:uniqueId val="{00000000-A216-4BFC-A506-67305F4256D5}"/>
            </c:ext>
          </c:extLst>
        </c:ser>
        <c:ser>
          <c:idx val="1"/>
          <c:order val="1"/>
          <c:tx>
            <c:v>Appr B</c:v>
          </c:tx>
          <c:spPr>
            <a:ln w="12700">
              <a:solidFill>
                <a:srgbClr val="339933"/>
              </a:solidFill>
              <a:prstDash val="solid"/>
            </a:ln>
          </c:spPr>
          <c:marker>
            <c:symbol val="square"/>
            <c:size val="5"/>
            <c:spPr>
              <a:solidFill>
                <a:srgbClr val="339933"/>
              </a:solidFill>
              <a:ln>
                <a:solidFill>
                  <a:srgbClr val="339933"/>
                </a:solidFill>
                <a:prstDash val="solid"/>
              </a:ln>
            </c:spPr>
          </c:marker>
          <c:cat>
            <c:strRef>
              <c:f>Graphical!$Q$249:$BI$249</c:f>
              <c:strCache>
                <c:ptCount val="41"/>
                <c:pt idx="4">
                  <c:v>Part 1</c:v>
                </c:pt>
                <c:pt idx="13">
                  <c:v>Part 2</c:v>
                </c:pt>
                <c:pt idx="22">
                  <c:v>Part 3</c:v>
                </c:pt>
                <c:pt idx="31">
                  <c:v>Part 4</c:v>
                </c:pt>
                <c:pt idx="40">
                  <c:v>Part 5</c:v>
                </c:pt>
              </c:strCache>
            </c:strRef>
          </c:cat>
          <c:val>
            <c:numRef>
              <c:f>Graphical!$Q$252:$BI$252</c:f>
              <c:numCache>
                <c:formatCode>General</c:formatCode>
                <c:ptCount val="45"/>
                <c:pt idx="3">
                  <c:v>0</c:v>
                </c:pt>
                <c:pt idx="4">
                  <c:v>0</c:v>
                </c:pt>
                <c:pt idx="5">
                  <c:v>0</c:v>
                </c:pt>
                <c:pt idx="12">
                  <c:v>0</c:v>
                </c:pt>
                <c:pt idx="13">
                  <c:v>0</c:v>
                </c:pt>
                <c:pt idx="14">
                  <c:v>0</c:v>
                </c:pt>
                <c:pt idx="21">
                  <c:v>0</c:v>
                </c:pt>
                <c:pt idx="22">
                  <c:v>0</c:v>
                </c:pt>
                <c:pt idx="23">
                  <c:v>0</c:v>
                </c:pt>
                <c:pt idx="30">
                  <c:v>0</c:v>
                </c:pt>
                <c:pt idx="31">
                  <c:v>0</c:v>
                </c:pt>
                <c:pt idx="32">
                  <c:v>0</c:v>
                </c:pt>
                <c:pt idx="39">
                  <c:v>0</c:v>
                </c:pt>
                <c:pt idx="40">
                  <c:v>0</c:v>
                </c:pt>
                <c:pt idx="41">
                  <c:v>0</c:v>
                </c:pt>
              </c:numCache>
            </c:numRef>
          </c:val>
          <c:smooth val="0"/>
          <c:extLst>
            <c:ext xmlns:c16="http://schemas.microsoft.com/office/drawing/2014/chart" uri="{C3380CC4-5D6E-409C-BE32-E72D297353CC}">
              <c16:uniqueId val="{00000001-A216-4BFC-A506-67305F4256D5}"/>
            </c:ext>
          </c:extLst>
        </c:ser>
        <c:ser>
          <c:idx val="2"/>
          <c:order val="2"/>
          <c:tx>
            <c:v>Appr C</c:v>
          </c:tx>
          <c:spPr>
            <a:ln w="12700">
              <a:solidFill>
                <a:srgbClr val="FF0000"/>
              </a:solidFill>
              <a:prstDash val="solid"/>
            </a:ln>
          </c:spPr>
          <c:marker>
            <c:symbol val="triangle"/>
            <c:size val="5"/>
            <c:spPr>
              <a:solidFill>
                <a:srgbClr val="FF0000"/>
              </a:solidFill>
              <a:ln>
                <a:solidFill>
                  <a:srgbClr val="FF0000"/>
                </a:solidFill>
                <a:prstDash val="solid"/>
              </a:ln>
            </c:spPr>
          </c:marker>
          <c:cat>
            <c:strRef>
              <c:f>Graphical!$Q$249:$BI$249</c:f>
              <c:strCache>
                <c:ptCount val="41"/>
                <c:pt idx="4">
                  <c:v>Part 1</c:v>
                </c:pt>
                <c:pt idx="13">
                  <c:v>Part 2</c:v>
                </c:pt>
                <c:pt idx="22">
                  <c:v>Part 3</c:v>
                </c:pt>
                <c:pt idx="31">
                  <c:v>Part 4</c:v>
                </c:pt>
                <c:pt idx="40">
                  <c:v>Part 5</c:v>
                </c:pt>
              </c:strCache>
            </c:strRef>
          </c:cat>
          <c:val>
            <c:numRef>
              <c:f>Graphical!$Q$253:$BI$253</c:f>
              <c:numCache>
                <c:formatCode>General</c:formatCode>
                <c:ptCount val="45"/>
                <c:pt idx="6">
                  <c:v>0</c:v>
                </c:pt>
                <c:pt idx="7">
                  <c:v>0</c:v>
                </c:pt>
                <c:pt idx="8">
                  <c:v>0</c:v>
                </c:pt>
                <c:pt idx="15">
                  <c:v>0</c:v>
                </c:pt>
                <c:pt idx="16">
                  <c:v>0</c:v>
                </c:pt>
                <c:pt idx="17">
                  <c:v>0</c:v>
                </c:pt>
                <c:pt idx="24">
                  <c:v>0</c:v>
                </c:pt>
                <c:pt idx="25">
                  <c:v>0</c:v>
                </c:pt>
                <c:pt idx="26">
                  <c:v>0</c:v>
                </c:pt>
                <c:pt idx="33">
                  <c:v>0</c:v>
                </c:pt>
                <c:pt idx="34">
                  <c:v>0</c:v>
                </c:pt>
                <c:pt idx="35">
                  <c:v>0</c:v>
                </c:pt>
                <c:pt idx="42">
                  <c:v>0</c:v>
                </c:pt>
                <c:pt idx="43">
                  <c:v>0</c:v>
                </c:pt>
                <c:pt idx="44">
                  <c:v>0</c:v>
                </c:pt>
              </c:numCache>
            </c:numRef>
          </c:val>
          <c:smooth val="0"/>
          <c:extLst>
            <c:ext xmlns:c16="http://schemas.microsoft.com/office/drawing/2014/chart" uri="{C3380CC4-5D6E-409C-BE32-E72D297353CC}">
              <c16:uniqueId val="{00000002-A216-4BFC-A506-67305F4256D5}"/>
            </c:ext>
          </c:extLst>
        </c:ser>
        <c:dLbls>
          <c:showLegendKey val="0"/>
          <c:showVal val="0"/>
          <c:showCatName val="0"/>
          <c:showSerName val="0"/>
          <c:showPercent val="0"/>
          <c:showBubbleSize val="0"/>
        </c:dLbls>
        <c:marker val="1"/>
        <c:smooth val="0"/>
        <c:axId val="548594152"/>
        <c:axId val="1"/>
      </c:lineChart>
      <c:catAx>
        <c:axId val="548594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48594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Error Chart</a:t>
            </a:r>
          </a:p>
        </c:rich>
      </c:tx>
      <c:layout>
        <c:manualLayout>
          <c:xMode val="edge"/>
          <c:yMode val="edge"/>
          <c:x val="0.40894070280049943"/>
          <c:y val="3.5483750276355849E-2"/>
        </c:manualLayout>
      </c:layout>
      <c:overlay val="0"/>
      <c:spPr>
        <a:noFill/>
        <a:ln w="25400">
          <a:noFill/>
        </a:ln>
      </c:spPr>
    </c:title>
    <c:autoTitleDeleted val="0"/>
    <c:plotArea>
      <c:layout>
        <c:manualLayout>
          <c:layoutTarget val="inner"/>
          <c:xMode val="edge"/>
          <c:yMode val="edge"/>
          <c:x val="8.7748415307791233E-2"/>
          <c:y val="0.23225843034657093"/>
          <c:w val="0.88907356642045088"/>
          <c:h val="0.58064607586642458"/>
        </c:manualLayout>
      </c:layout>
      <c:lineChart>
        <c:grouping val="standard"/>
        <c:varyColors val="0"/>
        <c:ser>
          <c:idx val="0"/>
          <c:order val="0"/>
          <c:tx>
            <c:v>Appr A</c:v>
          </c:tx>
          <c:spPr>
            <a:ln w="12700">
              <a:solidFill>
                <a:srgbClr val="000080"/>
              </a:solidFill>
              <a:prstDash val="solid"/>
            </a:ln>
          </c:spPr>
          <c:marker>
            <c:symbol val="diamond"/>
            <c:size val="5"/>
            <c:spPr>
              <a:solidFill>
                <a:srgbClr val="000080"/>
              </a:solidFill>
              <a:ln>
                <a:solidFill>
                  <a:srgbClr val="000080"/>
                </a:solidFill>
                <a:prstDash val="solid"/>
              </a:ln>
            </c:spPr>
          </c:marker>
          <c:cat>
            <c:strRef>
              <c:f>Graphical!$Q$255:$BI$255</c:f>
              <c:strCache>
                <c:ptCount val="41"/>
                <c:pt idx="4">
                  <c:v>Part 6</c:v>
                </c:pt>
                <c:pt idx="13">
                  <c:v>Part 7</c:v>
                </c:pt>
                <c:pt idx="22">
                  <c:v>Part 8</c:v>
                </c:pt>
                <c:pt idx="31">
                  <c:v>Part 9</c:v>
                </c:pt>
                <c:pt idx="40">
                  <c:v>Part 10</c:v>
                </c:pt>
              </c:strCache>
            </c:strRef>
          </c:cat>
          <c:val>
            <c:numRef>
              <c:f>Graphical!$Q$257:$BI$257</c:f>
              <c:numCache>
                <c:formatCode>General</c:formatCode>
                <c:ptCount val="45"/>
                <c:pt idx="0">
                  <c:v>0</c:v>
                </c:pt>
                <c:pt idx="1">
                  <c:v>0</c:v>
                </c:pt>
                <c:pt idx="2">
                  <c:v>0</c:v>
                </c:pt>
                <c:pt idx="9">
                  <c:v>0</c:v>
                </c:pt>
                <c:pt idx="10">
                  <c:v>0</c:v>
                </c:pt>
                <c:pt idx="11">
                  <c:v>0</c:v>
                </c:pt>
                <c:pt idx="18">
                  <c:v>0</c:v>
                </c:pt>
                <c:pt idx="19">
                  <c:v>0</c:v>
                </c:pt>
                <c:pt idx="20">
                  <c:v>0</c:v>
                </c:pt>
                <c:pt idx="27">
                  <c:v>0</c:v>
                </c:pt>
                <c:pt idx="28">
                  <c:v>0</c:v>
                </c:pt>
                <c:pt idx="29">
                  <c:v>0</c:v>
                </c:pt>
                <c:pt idx="36">
                  <c:v>0</c:v>
                </c:pt>
                <c:pt idx="37">
                  <c:v>0</c:v>
                </c:pt>
                <c:pt idx="38">
                  <c:v>0</c:v>
                </c:pt>
              </c:numCache>
            </c:numRef>
          </c:val>
          <c:smooth val="0"/>
          <c:extLst>
            <c:ext xmlns:c16="http://schemas.microsoft.com/office/drawing/2014/chart" uri="{C3380CC4-5D6E-409C-BE32-E72D297353CC}">
              <c16:uniqueId val="{00000000-721C-41AC-9CBD-ACB7DE376310}"/>
            </c:ext>
          </c:extLst>
        </c:ser>
        <c:ser>
          <c:idx val="1"/>
          <c:order val="1"/>
          <c:tx>
            <c:v>Appr B</c:v>
          </c:tx>
          <c:spPr>
            <a:ln w="12700">
              <a:solidFill>
                <a:srgbClr val="339933"/>
              </a:solidFill>
              <a:prstDash val="solid"/>
            </a:ln>
          </c:spPr>
          <c:marker>
            <c:symbol val="square"/>
            <c:size val="5"/>
            <c:spPr>
              <a:solidFill>
                <a:srgbClr val="339933"/>
              </a:solidFill>
              <a:ln>
                <a:solidFill>
                  <a:srgbClr val="339933"/>
                </a:solidFill>
                <a:prstDash val="solid"/>
              </a:ln>
            </c:spPr>
          </c:marker>
          <c:cat>
            <c:strRef>
              <c:f>Graphical!$Q$255:$BI$255</c:f>
              <c:strCache>
                <c:ptCount val="41"/>
                <c:pt idx="4">
                  <c:v>Part 6</c:v>
                </c:pt>
                <c:pt idx="13">
                  <c:v>Part 7</c:v>
                </c:pt>
                <c:pt idx="22">
                  <c:v>Part 8</c:v>
                </c:pt>
                <c:pt idx="31">
                  <c:v>Part 9</c:v>
                </c:pt>
                <c:pt idx="40">
                  <c:v>Part 10</c:v>
                </c:pt>
              </c:strCache>
            </c:strRef>
          </c:cat>
          <c:val>
            <c:numRef>
              <c:f>Graphical!$Q$258:$BI$258</c:f>
              <c:numCache>
                <c:formatCode>General</c:formatCode>
                <c:ptCount val="45"/>
                <c:pt idx="3">
                  <c:v>0</c:v>
                </c:pt>
                <c:pt idx="4">
                  <c:v>0</c:v>
                </c:pt>
                <c:pt idx="5">
                  <c:v>0</c:v>
                </c:pt>
                <c:pt idx="12">
                  <c:v>0</c:v>
                </c:pt>
                <c:pt idx="13">
                  <c:v>0</c:v>
                </c:pt>
                <c:pt idx="14">
                  <c:v>0</c:v>
                </c:pt>
                <c:pt idx="21">
                  <c:v>0</c:v>
                </c:pt>
                <c:pt idx="22">
                  <c:v>0</c:v>
                </c:pt>
                <c:pt idx="23">
                  <c:v>0</c:v>
                </c:pt>
                <c:pt idx="30">
                  <c:v>0</c:v>
                </c:pt>
                <c:pt idx="31">
                  <c:v>0</c:v>
                </c:pt>
                <c:pt idx="32">
                  <c:v>0</c:v>
                </c:pt>
                <c:pt idx="39">
                  <c:v>0</c:v>
                </c:pt>
                <c:pt idx="40">
                  <c:v>0</c:v>
                </c:pt>
                <c:pt idx="41">
                  <c:v>0</c:v>
                </c:pt>
              </c:numCache>
            </c:numRef>
          </c:val>
          <c:smooth val="0"/>
          <c:extLst>
            <c:ext xmlns:c16="http://schemas.microsoft.com/office/drawing/2014/chart" uri="{C3380CC4-5D6E-409C-BE32-E72D297353CC}">
              <c16:uniqueId val="{00000001-721C-41AC-9CBD-ACB7DE376310}"/>
            </c:ext>
          </c:extLst>
        </c:ser>
        <c:ser>
          <c:idx val="2"/>
          <c:order val="2"/>
          <c:tx>
            <c:v>Appr C</c:v>
          </c:tx>
          <c:spPr>
            <a:ln w="12700">
              <a:solidFill>
                <a:srgbClr val="FF0000"/>
              </a:solidFill>
              <a:prstDash val="solid"/>
            </a:ln>
          </c:spPr>
          <c:marker>
            <c:symbol val="triangle"/>
            <c:size val="5"/>
            <c:spPr>
              <a:solidFill>
                <a:srgbClr val="FF0000"/>
              </a:solidFill>
              <a:ln>
                <a:solidFill>
                  <a:srgbClr val="FF0000"/>
                </a:solidFill>
                <a:prstDash val="solid"/>
              </a:ln>
            </c:spPr>
          </c:marker>
          <c:cat>
            <c:strRef>
              <c:f>Graphical!$Q$255:$BI$255</c:f>
              <c:strCache>
                <c:ptCount val="41"/>
                <c:pt idx="4">
                  <c:v>Part 6</c:v>
                </c:pt>
                <c:pt idx="13">
                  <c:v>Part 7</c:v>
                </c:pt>
                <c:pt idx="22">
                  <c:v>Part 8</c:v>
                </c:pt>
                <c:pt idx="31">
                  <c:v>Part 9</c:v>
                </c:pt>
                <c:pt idx="40">
                  <c:v>Part 10</c:v>
                </c:pt>
              </c:strCache>
            </c:strRef>
          </c:cat>
          <c:val>
            <c:numRef>
              <c:f>Graphical!$Q$259:$BI$259</c:f>
              <c:numCache>
                <c:formatCode>General</c:formatCode>
                <c:ptCount val="45"/>
                <c:pt idx="6">
                  <c:v>0</c:v>
                </c:pt>
                <c:pt idx="7">
                  <c:v>0</c:v>
                </c:pt>
                <c:pt idx="8">
                  <c:v>0</c:v>
                </c:pt>
                <c:pt idx="15">
                  <c:v>0</c:v>
                </c:pt>
                <c:pt idx="16">
                  <c:v>0</c:v>
                </c:pt>
                <c:pt idx="17">
                  <c:v>0</c:v>
                </c:pt>
                <c:pt idx="24">
                  <c:v>0</c:v>
                </c:pt>
                <c:pt idx="25">
                  <c:v>0</c:v>
                </c:pt>
                <c:pt idx="26">
                  <c:v>0</c:v>
                </c:pt>
                <c:pt idx="33">
                  <c:v>0</c:v>
                </c:pt>
                <c:pt idx="34">
                  <c:v>0</c:v>
                </c:pt>
                <c:pt idx="35">
                  <c:v>0</c:v>
                </c:pt>
                <c:pt idx="42">
                  <c:v>0</c:v>
                </c:pt>
                <c:pt idx="43">
                  <c:v>0</c:v>
                </c:pt>
                <c:pt idx="44">
                  <c:v>0</c:v>
                </c:pt>
              </c:numCache>
            </c:numRef>
          </c:val>
          <c:smooth val="0"/>
          <c:extLst>
            <c:ext xmlns:c16="http://schemas.microsoft.com/office/drawing/2014/chart" uri="{C3380CC4-5D6E-409C-BE32-E72D297353CC}">
              <c16:uniqueId val="{00000002-721C-41AC-9CBD-ACB7DE376310}"/>
            </c:ext>
          </c:extLst>
        </c:ser>
        <c:dLbls>
          <c:showLegendKey val="0"/>
          <c:showVal val="0"/>
          <c:showCatName val="0"/>
          <c:showSerName val="0"/>
          <c:showPercent val="0"/>
          <c:showBubbleSize val="0"/>
        </c:dLbls>
        <c:marker val="1"/>
        <c:smooth val="0"/>
        <c:axId val="548596120"/>
        <c:axId val="1"/>
      </c:lineChart>
      <c:catAx>
        <c:axId val="548596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485961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Normalized Histogram - Error</a:t>
            </a:r>
          </a:p>
        </c:rich>
      </c:tx>
      <c:layout>
        <c:manualLayout>
          <c:xMode val="edge"/>
          <c:yMode val="edge"/>
          <c:x val="0.32784218101769536"/>
          <c:y val="4.1666787064460982E-2"/>
        </c:manualLayout>
      </c:layout>
      <c:overlay val="0"/>
      <c:spPr>
        <a:noFill/>
        <a:ln w="25400">
          <a:noFill/>
        </a:ln>
      </c:spPr>
    </c:title>
    <c:autoTitleDeleted val="0"/>
    <c:plotArea>
      <c:layout>
        <c:manualLayout>
          <c:layoutTarget val="inner"/>
          <c:xMode val="edge"/>
          <c:yMode val="edge"/>
          <c:x val="6.5897911329019426E-2"/>
          <c:y val="0.28240868421171744"/>
          <c:w val="0.80395451821403163"/>
          <c:h val="0.4675947066456283"/>
        </c:manualLayout>
      </c:layout>
      <c:barChart>
        <c:barDir val="col"/>
        <c:grouping val="clustered"/>
        <c:varyColors val="0"/>
        <c:ser>
          <c:idx val="0"/>
          <c:order val="0"/>
          <c:tx>
            <c:strRef>
              <c:f>Graphical!$Q$295</c:f>
              <c:strCache>
                <c:ptCount val="1"/>
                <c:pt idx="0">
                  <c:v>Appr A</c:v>
                </c:pt>
              </c:strCache>
            </c:strRef>
          </c:tx>
          <c:spPr>
            <a:solidFill>
              <a:srgbClr val="8080FF"/>
            </a:solidFill>
            <a:ln w="12700">
              <a:solidFill>
                <a:srgbClr val="000000"/>
              </a:solidFill>
              <a:prstDash val="solid"/>
            </a:ln>
          </c:spPr>
          <c:invertIfNegative val="0"/>
          <c:cat>
            <c:numRef>
              <c:f>Graphical!$R$294:$AL$294</c:f>
              <c:numCache>
                <c:formatCode>0.00</c:formatCode>
                <c:ptCount val="21"/>
                <c:pt idx="0">
                  <c:v>-1</c:v>
                </c:pt>
                <c:pt idx="1">
                  <c:v>-0.9</c:v>
                </c:pt>
                <c:pt idx="2">
                  <c:v>-0.8</c:v>
                </c:pt>
                <c:pt idx="3">
                  <c:v>-0.70000000000000007</c:v>
                </c:pt>
                <c:pt idx="4">
                  <c:v>-0.60000000000000009</c:v>
                </c:pt>
                <c:pt idx="5">
                  <c:v>-0.50000000000000011</c:v>
                </c:pt>
                <c:pt idx="6">
                  <c:v>-0.40000000000000013</c:v>
                </c:pt>
                <c:pt idx="7">
                  <c:v>-0.30000000000000016</c:v>
                </c:pt>
                <c:pt idx="8">
                  <c:v>-0.20000000000000015</c:v>
                </c:pt>
                <c:pt idx="9">
                  <c:v>-0.10000000000000014</c:v>
                </c:pt>
                <c:pt idx="10">
                  <c:v>-1.3877787807814457E-16</c:v>
                </c:pt>
                <c:pt idx="11">
                  <c:v>9.9999999999999867E-2</c:v>
                </c:pt>
                <c:pt idx="12">
                  <c:v>0.19999999999999987</c:v>
                </c:pt>
                <c:pt idx="13">
                  <c:v>0.29999999999999988</c:v>
                </c:pt>
                <c:pt idx="14">
                  <c:v>0.39999999999999991</c:v>
                </c:pt>
                <c:pt idx="15">
                  <c:v>0.49999999999999989</c:v>
                </c:pt>
                <c:pt idx="16">
                  <c:v>0.59999999999999987</c:v>
                </c:pt>
                <c:pt idx="17">
                  <c:v>0.69999999999999984</c:v>
                </c:pt>
                <c:pt idx="18">
                  <c:v>0.79999999999999982</c:v>
                </c:pt>
                <c:pt idx="19">
                  <c:v>0.8999999999999998</c:v>
                </c:pt>
                <c:pt idx="20">
                  <c:v>0.99999999999999978</c:v>
                </c:pt>
              </c:numCache>
            </c:numRef>
          </c:cat>
          <c:val>
            <c:numRef>
              <c:f>Graphical!$R$295:$AL$295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33C5-4DCC-80EF-07CC2B5CE52E}"/>
            </c:ext>
          </c:extLst>
        </c:ser>
        <c:dLbls>
          <c:showLegendKey val="0"/>
          <c:showVal val="0"/>
          <c:showCatName val="0"/>
          <c:showSerName val="0"/>
          <c:showPercent val="0"/>
          <c:showBubbleSize val="0"/>
        </c:dLbls>
        <c:gapWidth val="150"/>
        <c:axId val="548598088"/>
        <c:axId val="1"/>
      </c:barChart>
      <c:catAx>
        <c:axId val="548598088"/>
        <c:scaling>
          <c:orientation val="minMax"/>
        </c:scaling>
        <c:delete val="0"/>
        <c:axPos val="b"/>
        <c:numFmt formatCode="0.00" sourceLinked="1"/>
        <c:majorTickMark val="out"/>
        <c:minorTickMark val="none"/>
        <c:tickLblPos val="nextTo"/>
        <c:spPr>
          <a:ln w="3175">
            <a:solidFill>
              <a:srgbClr val="000000"/>
            </a:solidFill>
            <a:prstDash val="solid"/>
          </a:ln>
        </c:spPr>
        <c:txPr>
          <a:bodyPr rot="-2700000" vert="horz"/>
          <a:lstStyle/>
          <a:p>
            <a:pPr>
              <a:defRPr sz="82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548598088"/>
        <c:crosses val="autoZero"/>
        <c:crossBetween val="between"/>
      </c:valAx>
      <c:spPr>
        <a:noFill/>
        <a:ln w="12700">
          <a:solidFill>
            <a:srgbClr val="808080"/>
          </a:solidFill>
          <a:prstDash val="solid"/>
        </a:ln>
      </c:spPr>
    </c:plotArea>
    <c:legend>
      <c:legendPos val="r"/>
      <c:layout>
        <c:manualLayout>
          <c:xMode val="edge"/>
          <c:yMode val="edge"/>
          <c:x val="0.84665068319358416"/>
          <c:y val="0.45519812842612523"/>
          <c:w val="0.14175277800805824"/>
          <c:h val="0.13978525203636916"/>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landscape" horizontalDpi="-4" verticalDpi="12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Normalized Histogram -  Error</a:t>
            </a:r>
          </a:p>
        </c:rich>
      </c:tx>
      <c:layout>
        <c:manualLayout>
          <c:xMode val="edge"/>
          <c:yMode val="edge"/>
          <c:x val="0.30921057078165659"/>
          <c:y val="4.0358941618784137E-2"/>
        </c:manualLayout>
      </c:layout>
      <c:overlay val="0"/>
      <c:spPr>
        <a:noFill/>
        <a:ln w="25400">
          <a:noFill/>
        </a:ln>
      </c:spPr>
    </c:title>
    <c:autoTitleDeleted val="0"/>
    <c:plotArea>
      <c:layout>
        <c:manualLayout>
          <c:layoutTarget val="inner"/>
          <c:xMode val="edge"/>
          <c:yMode val="edge"/>
          <c:x val="6.5681550315499146E-2"/>
          <c:y val="0.27802751459920388"/>
          <c:w val="0.80459899136486468"/>
          <c:h val="0.47982167842120588"/>
        </c:manualLayout>
      </c:layout>
      <c:barChart>
        <c:barDir val="col"/>
        <c:grouping val="clustered"/>
        <c:varyColors val="0"/>
        <c:ser>
          <c:idx val="0"/>
          <c:order val="0"/>
          <c:tx>
            <c:strRef>
              <c:f>Graphical!$Q$296</c:f>
              <c:strCache>
                <c:ptCount val="1"/>
                <c:pt idx="0">
                  <c:v>Appr B</c:v>
                </c:pt>
              </c:strCache>
            </c:strRef>
          </c:tx>
          <c:spPr>
            <a:solidFill>
              <a:srgbClr val="339933"/>
            </a:solidFill>
            <a:ln w="12700">
              <a:solidFill>
                <a:srgbClr val="339933"/>
              </a:solidFill>
              <a:prstDash val="solid"/>
            </a:ln>
          </c:spPr>
          <c:invertIfNegative val="0"/>
          <c:cat>
            <c:numRef>
              <c:f>Graphical!$R$294:$AL$294</c:f>
              <c:numCache>
                <c:formatCode>0.00</c:formatCode>
                <c:ptCount val="21"/>
                <c:pt idx="0">
                  <c:v>-1</c:v>
                </c:pt>
                <c:pt idx="1">
                  <c:v>-0.9</c:v>
                </c:pt>
                <c:pt idx="2">
                  <c:v>-0.8</c:v>
                </c:pt>
                <c:pt idx="3">
                  <c:v>-0.70000000000000007</c:v>
                </c:pt>
                <c:pt idx="4">
                  <c:v>-0.60000000000000009</c:v>
                </c:pt>
                <c:pt idx="5">
                  <c:v>-0.50000000000000011</c:v>
                </c:pt>
                <c:pt idx="6">
                  <c:v>-0.40000000000000013</c:v>
                </c:pt>
                <c:pt idx="7">
                  <c:v>-0.30000000000000016</c:v>
                </c:pt>
                <c:pt idx="8">
                  <c:v>-0.20000000000000015</c:v>
                </c:pt>
                <c:pt idx="9">
                  <c:v>-0.10000000000000014</c:v>
                </c:pt>
                <c:pt idx="10">
                  <c:v>-1.3877787807814457E-16</c:v>
                </c:pt>
                <c:pt idx="11">
                  <c:v>9.9999999999999867E-2</c:v>
                </c:pt>
                <c:pt idx="12">
                  <c:v>0.19999999999999987</c:v>
                </c:pt>
                <c:pt idx="13">
                  <c:v>0.29999999999999988</c:v>
                </c:pt>
                <c:pt idx="14">
                  <c:v>0.39999999999999991</c:v>
                </c:pt>
                <c:pt idx="15">
                  <c:v>0.49999999999999989</c:v>
                </c:pt>
                <c:pt idx="16">
                  <c:v>0.59999999999999987</c:v>
                </c:pt>
                <c:pt idx="17">
                  <c:v>0.69999999999999984</c:v>
                </c:pt>
                <c:pt idx="18">
                  <c:v>0.79999999999999982</c:v>
                </c:pt>
                <c:pt idx="19">
                  <c:v>0.8999999999999998</c:v>
                </c:pt>
                <c:pt idx="20">
                  <c:v>0.99999999999999978</c:v>
                </c:pt>
              </c:numCache>
            </c:numRef>
          </c:cat>
          <c:val>
            <c:numRef>
              <c:f>Graphical!$R$296:$AL$296</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3D7B-49AA-AEEB-033BB1D155E0}"/>
            </c:ext>
          </c:extLst>
        </c:ser>
        <c:dLbls>
          <c:showLegendKey val="0"/>
          <c:showVal val="0"/>
          <c:showCatName val="0"/>
          <c:showSerName val="0"/>
          <c:showPercent val="0"/>
          <c:showBubbleSize val="0"/>
        </c:dLbls>
        <c:gapWidth val="150"/>
        <c:axId val="548972376"/>
        <c:axId val="1"/>
      </c:barChart>
      <c:catAx>
        <c:axId val="548972376"/>
        <c:scaling>
          <c:orientation val="minMax"/>
        </c:scaling>
        <c:delete val="0"/>
        <c:axPos val="b"/>
        <c:numFmt formatCode="0.00" sourceLinked="1"/>
        <c:majorTickMark val="out"/>
        <c:minorTickMark val="none"/>
        <c:tickLblPos val="nextTo"/>
        <c:spPr>
          <a:ln w="3175">
            <a:solidFill>
              <a:srgbClr val="000000"/>
            </a:solidFill>
            <a:prstDash val="solid"/>
          </a:ln>
        </c:spPr>
        <c:txPr>
          <a:bodyPr rot="-2700000" vert="horz"/>
          <a:lstStyle/>
          <a:p>
            <a:pPr>
              <a:defRPr sz="8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48972376"/>
        <c:crosses val="autoZero"/>
        <c:crossBetween val="between"/>
      </c:valAx>
      <c:spPr>
        <a:noFill/>
        <a:ln w="12700">
          <a:solidFill>
            <a:srgbClr val="808080"/>
          </a:solidFill>
          <a:prstDash val="solid"/>
        </a:ln>
      </c:spPr>
    </c:plotArea>
    <c:legend>
      <c:legendPos val="r"/>
      <c:layout>
        <c:manualLayout>
          <c:xMode val="edge"/>
          <c:yMode val="edge"/>
          <c:x val="0.84684831032872154"/>
          <c:y val="0.45486265347850713"/>
          <c:w val="0.14157038622516624"/>
          <c:h val="0.13541712584474638"/>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Normalized Histogram - Error</a:t>
            </a:r>
          </a:p>
        </c:rich>
      </c:tx>
      <c:layout>
        <c:manualLayout>
          <c:xMode val="edge"/>
          <c:yMode val="edge"/>
          <c:x val="0.32730268393870121"/>
          <c:y val="4.1666914277224784E-2"/>
        </c:manualLayout>
      </c:layout>
      <c:overlay val="0"/>
      <c:spPr>
        <a:noFill/>
        <a:ln w="25400">
          <a:noFill/>
        </a:ln>
      </c:spPr>
    </c:title>
    <c:autoTitleDeleted val="0"/>
    <c:plotArea>
      <c:layout>
        <c:manualLayout>
          <c:layoutTarget val="inner"/>
          <c:xMode val="edge"/>
          <c:yMode val="edge"/>
          <c:x val="6.5789473684210523E-2"/>
          <c:y val="0.28240868421171744"/>
          <c:w val="0.81743421052631582"/>
          <c:h val="0.4675947066456283"/>
        </c:manualLayout>
      </c:layout>
      <c:barChart>
        <c:barDir val="col"/>
        <c:grouping val="clustered"/>
        <c:varyColors val="0"/>
        <c:ser>
          <c:idx val="0"/>
          <c:order val="0"/>
          <c:tx>
            <c:strRef>
              <c:f>Graphical!$Q$297</c:f>
              <c:strCache>
                <c:ptCount val="1"/>
                <c:pt idx="0">
                  <c:v>Appr C</c:v>
                </c:pt>
              </c:strCache>
            </c:strRef>
          </c:tx>
          <c:spPr>
            <a:solidFill>
              <a:srgbClr val="FF0000"/>
            </a:solidFill>
            <a:ln w="12700">
              <a:solidFill>
                <a:srgbClr val="FF0000"/>
              </a:solidFill>
              <a:prstDash val="solid"/>
            </a:ln>
          </c:spPr>
          <c:invertIfNegative val="0"/>
          <c:cat>
            <c:numRef>
              <c:f>Graphical!$R$294:$AL$294</c:f>
              <c:numCache>
                <c:formatCode>0.00</c:formatCode>
                <c:ptCount val="21"/>
                <c:pt idx="0">
                  <c:v>-1</c:v>
                </c:pt>
                <c:pt idx="1">
                  <c:v>-0.9</c:v>
                </c:pt>
                <c:pt idx="2">
                  <c:v>-0.8</c:v>
                </c:pt>
                <c:pt idx="3">
                  <c:v>-0.70000000000000007</c:v>
                </c:pt>
                <c:pt idx="4">
                  <c:v>-0.60000000000000009</c:v>
                </c:pt>
                <c:pt idx="5">
                  <c:v>-0.50000000000000011</c:v>
                </c:pt>
                <c:pt idx="6">
                  <c:v>-0.40000000000000013</c:v>
                </c:pt>
                <c:pt idx="7">
                  <c:v>-0.30000000000000016</c:v>
                </c:pt>
                <c:pt idx="8">
                  <c:v>-0.20000000000000015</c:v>
                </c:pt>
                <c:pt idx="9">
                  <c:v>-0.10000000000000014</c:v>
                </c:pt>
                <c:pt idx="10">
                  <c:v>-1.3877787807814457E-16</c:v>
                </c:pt>
                <c:pt idx="11">
                  <c:v>9.9999999999999867E-2</c:v>
                </c:pt>
                <c:pt idx="12">
                  <c:v>0.19999999999999987</c:v>
                </c:pt>
                <c:pt idx="13">
                  <c:v>0.29999999999999988</c:v>
                </c:pt>
                <c:pt idx="14">
                  <c:v>0.39999999999999991</c:v>
                </c:pt>
                <c:pt idx="15">
                  <c:v>0.49999999999999989</c:v>
                </c:pt>
                <c:pt idx="16">
                  <c:v>0.59999999999999987</c:v>
                </c:pt>
                <c:pt idx="17">
                  <c:v>0.69999999999999984</c:v>
                </c:pt>
                <c:pt idx="18">
                  <c:v>0.79999999999999982</c:v>
                </c:pt>
                <c:pt idx="19">
                  <c:v>0.8999999999999998</c:v>
                </c:pt>
                <c:pt idx="20">
                  <c:v>0.99999999999999978</c:v>
                </c:pt>
              </c:numCache>
            </c:numRef>
          </c:cat>
          <c:val>
            <c:numRef>
              <c:f>Graphical!$R$297:$AL$297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B7BD-43D4-B22A-EAD170C53BDD}"/>
            </c:ext>
          </c:extLst>
        </c:ser>
        <c:dLbls>
          <c:showLegendKey val="0"/>
          <c:showVal val="0"/>
          <c:showCatName val="0"/>
          <c:showSerName val="0"/>
          <c:showPercent val="0"/>
          <c:showBubbleSize val="0"/>
        </c:dLbls>
        <c:gapWidth val="150"/>
        <c:axId val="548974672"/>
        <c:axId val="1"/>
      </c:barChart>
      <c:catAx>
        <c:axId val="548974672"/>
        <c:scaling>
          <c:orientation val="minMax"/>
        </c:scaling>
        <c:delete val="0"/>
        <c:axPos val="b"/>
        <c:numFmt formatCode="0.00" sourceLinked="1"/>
        <c:majorTickMark val="out"/>
        <c:minorTickMark val="none"/>
        <c:tickLblPos val="nextTo"/>
        <c:spPr>
          <a:ln w="3175">
            <a:solidFill>
              <a:srgbClr val="000000"/>
            </a:solidFill>
            <a:prstDash val="solid"/>
          </a:ln>
        </c:spPr>
        <c:txPr>
          <a:bodyPr rot="-2700000" vert="horz"/>
          <a:lstStyle/>
          <a:p>
            <a:pPr>
              <a:defRPr sz="82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548974672"/>
        <c:crosses val="autoZero"/>
        <c:crossBetween val="between"/>
      </c:valAx>
      <c:spPr>
        <a:noFill/>
        <a:ln w="12700">
          <a:solidFill>
            <a:srgbClr val="808080"/>
          </a:solidFill>
          <a:prstDash val="solid"/>
        </a:ln>
      </c:spPr>
    </c:plotArea>
    <c:legend>
      <c:legendPos val="r"/>
      <c:layout>
        <c:manualLayout>
          <c:xMode val="edge"/>
          <c:yMode val="edge"/>
          <c:x val="0.86486635948465185"/>
          <c:y val="0.45357281276580347"/>
          <c:w val="0.12226533355809811"/>
          <c:h val="0.12857182094148759"/>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XY Plot of Averages by Size</a:t>
            </a:r>
          </a:p>
        </c:rich>
      </c:tx>
      <c:layout>
        <c:manualLayout>
          <c:xMode val="edge"/>
          <c:yMode val="edge"/>
          <c:x val="0.23567931281317109"/>
          <c:y val="3.09734410951935E-2"/>
        </c:manualLayout>
      </c:layout>
      <c:overlay val="0"/>
      <c:spPr>
        <a:noFill/>
        <a:ln w="25400">
          <a:noFill/>
        </a:ln>
      </c:spPr>
    </c:title>
    <c:autoTitleDeleted val="0"/>
    <c:plotArea>
      <c:layout>
        <c:manualLayout>
          <c:layoutTarget val="inner"/>
          <c:xMode val="edge"/>
          <c:yMode val="edge"/>
          <c:x val="0.10130735119764692"/>
          <c:y val="0.19911504424778761"/>
          <c:w val="0.7042494897771937"/>
          <c:h val="0.69026548672566357"/>
        </c:manualLayout>
      </c:layout>
      <c:scatterChart>
        <c:scatterStyle val="lineMarker"/>
        <c:varyColors val="0"/>
        <c:ser>
          <c:idx val="0"/>
          <c:order val="0"/>
          <c:tx>
            <c:strRef>
              <c:f>Graphical!$P$335</c:f>
              <c:strCache>
                <c:ptCount val="1"/>
                <c:pt idx="0">
                  <c:v>Appr A</c:v>
                </c:pt>
              </c:strCache>
            </c:strRef>
          </c:tx>
          <c:spPr>
            <a:ln w="28575">
              <a:noFill/>
            </a:ln>
          </c:spPr>
          <c:marker>
            <c:symbol val="circle"/>
            <c:size val="5"/>
            <c:spPr>
              <a:solidFill>
                <a:srgbClr val="3333CC"/>
              </a:solidFill>
              <a:ln>
                <a:solidFill>
                  <a:srgbClr val="3333CC"/>
                </a:solidFill>
                <a:prstDash val="solid"/>
              </a:ln>
            </c:spPr>
          </c:marker>
          <c:xVal>
            <c:numRef>
              <c:f>Graphical!$C$29:$L$29</c:f>
            </c:numRef>
          </c:xVal>
          <c:yVal>
            <c:numRef>
              <c:f>Graphical!$C$16:$L$16</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1DA4-4464-AC82-6D4A889A61C8}"/>
            </c:ext>
          </c:extLst>
        </c:ser>
        <c:ser>
          <c:idx val="1"/>
          <c:order val="1"/>
          <c:tx>
            <c:strRef>
              <c:f>Graphical!$P$336</c:f>
              <c:strCache>
                <c:ptCount val="1"/>
                <c:pt idx="0">
                  <c:v>Appr B</c:v>
                </c:pt>
              </c:strCache>
            </c:strRef>
          </c:tx>
          <c:spPr>
            <a:ln w="28575">
              <a:noFill/>
            </a:ln>
          </c:spPr>
          <c:marker>
            <c:symbol val="diamond"/>
            <c:size val="5"/>
            <c:spPr>
              <a:solidFill>
                <a:srgbClr val="339933"/>
              </a:solidFill>
              <a:ln>
                <a:solidFill>
                  <a:srgbClr val="339933"/>
                </a:solidFill>
                <a:prstDash val="solid"/>
              </a:ln>
            </c:spPr>
          </c:marker>
          <c:xVal>
            <c:numRef>
              <c:f>Graphical!$C$29:$L$29</c:f>
            </c:numRef>
          </c:xVal>
          <c:yVal>
            <c:numRef>
              <c:f>Graphical!$C$21:$L$21</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1-1DA4-4464-AC82-6D4A889A61C8}"/>
            </c:ext>
          </c:extLst>
        </c:ser>
        <c:ser>
          <c:idx val="2"/>
          <c:order val="2"/>
          <c:tx>
            <c:strRef>
              <c:f>Graphical!$P$337</c:f>
              <c:strCache>
                <c:ptCount val="1"/>
                <c:pt idx="0">
                  <c:v>Appr C</c:v>
                </c:pt>
              </c:strCache>
            </c:strRef>
          </c:tx>
          <c:spPr>
            <a:ln w="28575">
              <a:noFill/>
            </a:ln>
          </c:spPr>
          <c:marker>
            <c:symbol val="square"/>
            <c:size val="5"/>
            <c:spPr>
              <a:solidFill>
                <a:srgbClr val="FF0000"/>
              </a:solidFill>
              <a:ln>
                <a:solidFill>
                  <a:srgbClr val="FF0000"/>
                </a:solidFill>
                <a:prstDash val="solid"/>
              </a:ln>
            </c:spPr>
          </c:marker>
          <c:xVal>
            <c:numRef>
              <c:f>Graphical!$C$29:$L$29</c:f>
            </c:numRef>
          </c:xVal>
          <c:yVal>
            <c:numRef>
              <c:f>Graphical!$C$26:$L$26</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2-1DA4-4464-AC82-6D4A889A61C8}"/>
            </c:ext>
          </c:extLst>
        </c:ser>
        <c:dLbls>
          <c:showLegendKey val="0"/>
          <c:showVal val="0"/>
          <c:showCatName val="0"/>
          <c:showSerName val="0"/>
          <c:showPercent val="0"/>
          <c:showBubbleSize val="0"/>
        </c:dLbls>
        <c:axId val="548976968"/>
        <c:axId val="1"/>
      </c:scatterChart>
      <c:valAx>
        <c:axId val="548976968"/>
        <c:scaling>
          <c:orientation val="minMax"/>
        </c:scaling>
        <c:delete val="0"/>
        <c:axPos val="b"/>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548976968"/>
        <c:crosses val="autoZero"/>
        <c:crossBetween val="midCat"/>
      </c:valAx>
      <c:spPr>
        <a:noFill/>
        <a:ln w="12700">
          <a:solidFill>
            <a:srgbClr val="808080"/>
          </a:solidFill>
          <a:prstDash val="solid"/>
        </a:ln>
      </c:spPr>
    </c:plotArea>
    <c:legend>
      <c:legendPos val="r"/>
      <c:layout>
        <c:manualLayout>
          <c:xMode val="edge"/>
          <c:yMode val="edge"/>
          <c:x val="0.80562735301674726"/>
          <c:y val="0.39487195966544791"/>
          <c:w val="0.18286462139903947"/>
          <c:h val="0.23247872950000395"/>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Arial"/>
                <a:ea typeface="Arial"/>
                <a:cs typeface="Arial"/>
              </a:defRPr>
            </a:pPr>
            <a:r>
              <a:rPr lang="en-US"/>
              <a:t>Comparison XY Plot</a:t>
            </a:r>
          </a:p>
        </c:rich>
      </c:tx>
      <c:layout>
        <c:manualLayout>
          <c:xMode val="edge"/>
          <c:yMode val="edge"/>
          <c:x val="0.33169981156201628"/>
          <c:y val="3.4482706102742962E-2"/>
        </c:manualLayout>
      </c:layout>
      <c:overlay val="0"/>
      <c:spPr>
        <a:noFill/>
        <a:ln w="25400">
          <a:noFill/>
        </a:ln>
      </c:spPr>
    </c:title>
    <c:autoTitleDeleted val="0"/>
    <c:plotArea>
      <c:layout>
        <c:manualLayout>
          <c:layoutTarget val="inner"/>
          <c:xMode val="edge"/>
          <c:yMode val="edge"/>
          <c:x val="0.15008168561512741"/>
          <c:y val="0.22126498873301884"/>
          <c:w val="0.78956017214914809"/>
          <c:h val="0.54885211490917662"/>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Graphical!$C$16:$L$16</c:f>
            </c:numRef>
          </c:xVal>
          <c:yVal>
            <c:numRef>
              <c:f>Graphical!$C$21:$L$21</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CA04-4AE5-B1F3-651F71ECFE05}"/>
            </c:ext>
          </c:extLst>
        </c:ser>
        <c:dLbls>
          <c:showLegendKey val="0"/>
          <c:showVal val="0"/>
          <c:showCatName val="0"/>
          <c:showSerName val="0"/>
          <c:showPercent val="0"/>
          <c:showBubbleSize val="0"/>
        </c:dLbls>
        <c:axId val="548979264"/>
        <c:axId val="1"/>
      </c:scatterChart>
      <c:valAx>
        <c:axId val="54897926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Appr A</a:t>
                </a:r>
              </a:p>
            </c:rich>
          </c:tx>
          <c:layout>
            <c:manualLayout>
              <c:xMode val="edge"/>
              <c:yMode val="edge"/>
              <c:x val="0.49673278820916611"/>
              <c:y val="0.8735655431852449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Appr B</a:t>
                </a:r>
              </a:p>
            </c:rich>
          </c:tx>
          <c:layout>
            <c:manualLayout>
              <c:xMode val="edge"/>
              <c:yMode val="edge"/>
              <c:x val="2.6143751261861498E-2"/>
              <c:y val="0.413794300857460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4897926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Arial"/>
                <a:ea typeface="Arial"/>
                <a:cs typeface="Arial"/>
              </a:defRPr>
            </a:pPr>
            <a:r>
              <a:rPr lang="en-US"/>
              <a:t>Comparison XY Plot</a:t>
            </a:r>
          </a:p>
        </c:rich>
      </c:tx>
      <c:layout>
        <c:manualLayout>
          <c:xMode val="edge"/>
          <c:yMode val="edge"/>
          <c:x val="0.33278985537693595"/>
          <c:y val="3.438380896029615E-2"/>
        </c:manualLayout>
      </c:layout>
      <c:overlay val="0"/>
      <c:spPr>
        <a:noFill/>
        <a:ln w="25400">
          <a:noFill/>
        </a:ln>
      </c:spPr>
    </c:title>
    <c:autoTitleDeleted val="0"/>
    <c:plotArea>
      <c:layout>
        <c:manualLayout>
          <c:layoutTarget val="inner"/>
          <c:xMode val="edge"/>
          <c:yMode val="edge"/>
          <c:x val="0.14983713355048936"/>
          <c:y val="0.22063068117428308"/>
          <c:w val="0.78990228013029318"/>
          <c:h val="0.55014403617483842"/>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Graphical!$C$16:$L$16</c:f>
            </c:numRef>
          </c:xVal>
          <c:yVal>
            <c:numRef>
              <c:f>Graphical!$C$26:$L$26</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4014-4DD8-B8A6-4883F0CB8B95}"/>
            </c:ext>
          </c:extLst>
        </c:ser>
        <c:dLbls>
          <c:showLegendKey val="0"/>
          <c:showVal val="0"/>
          <c:showCatName val="0"/>
          <c:showSerName val="0"/>
          <c:showPercent val="0"/>
          <c:showBubbleSize val="0"/>
        </c:dLbls>
        <c:axId val="549158488"/>
        <c:axId val="1"/>
      </c:scatterChart>
      <c:valAx>
        <c:axId val="54915848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Appr A</a:t>
                </a:r>
              </a:p>
            </c:rich>
          </c:tx>
          <c:layout>
            <c:manualLayout>
              <c:xMode val="edge"/>
              <c:yMode val="edge"/>
              <c:x val="0.49755325675005674"/>
              <c:y val="0.8739268429596589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Appr C</a:t>
                </a:r>
              </a:p>
            </c:rich>
          </c:tx>
          <c:layout>
            <c:manualLayout>
              <c:xMode val="edge"/>
              <c:yMode val="edge"/>
              <c:x val="2.6101227741409591E-2"/>
              <c:y val="0.415473427093289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49158488"/>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Arial"/>
                <a:ea typeface="Arial"/>
                <a:cs typeface="Arial"/>
              </a:defRPr>
            </a:pPr>
            <a:r>
              <a:rPr lang="en-US"/>
              <a:t>Comparison XY Plot</a:t>
            </a:r>
          </a:p>
        </c:rich>
      </c:tx>
      <c:layout>
        <c:manualLayout>
          <c:xMode val="edge"/>
          <c:yMode val="edge"/>
          <c:x val="0.33224757448449932"/>
          <c:y val="3.4285841628287031E-2"/>
        </c:manualLayout>
      </c:layout>
      <c:overlay val="0"/>
      <c:spPr>
        <a:noFill/>
        <a:ln w="25400">
          <a:noFill/>
        </a:ln>
      </c:spPr>
    </c:title>
    <c:autoTitleDeleted val="0"/>
    <c:plotArea>
      <c:layout>
        <c:manualLayout>
          <c:layoutTarget val="inner"/>
          <c:xMode val="edge"/>
          <c:yMode val="edge"/>
          <c:x val="0.14959373347582242"/>
          <c:y val="0.22"/>
          <c:w val="0.79024515727445088"/>
          <c:h val="0.55142857142857316"/>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Graphical!$C$21:$L$21</c:f>
            </c:numRef>
          </c:xVal>
          <c:yVal>
            <c:numRef>
              <c:f>Graphical!$C$26:$L$26</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639C-4C99-8BA8-79AF6A6691CC}"/>
            </c:ext>
          </c:extLst>
        </c:ser>
        <c:dLbls>
          <c:showLegendKey val="0"/>
          <c:showVal val="0"/>
          <c:showCatName val="0"/>
          <c:showSerName val="0"/>
          <c:showPercent val="0"/>
          <c:showBubbleSize val="0"/>
        </c:dLbls>
        <c:axId val="549160456"/>
        <c:axId val="1"/>
      </c:scatterChart>
      <c:valAx>
        <c:axId val="54916045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Appr B</a:t>
                </a:r>
              </a:p>
            </c:rich>
          </c:tx>
          <c:layout>
            <c:manualLayout>
              <c:xMode val="edge"/>
              <c:yMode val="edge"/>
              <c:x val="0.49674255574283249"/>
              <c:y val="0.8742858416282870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Appr C</a:t>
                </a:r>
              </a:p>
            </c:rich>
          </c:tx>
          <c:layout>
            <c:manualLayout>
              <c:xMode val="edge"/>
              <c:yMode val="edge"/>
              <c:x val="2.6058547793346917E-2"/>
              <c:y val="0.4142858416282870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49160456"/>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61137043245984E-2"/>
          <c:y val="7.6452827709371812E-2"/>
          <c:w val="0.91727602892623927"/>
          <c:h val="0.79816752128584056"/>
        </c:manualLayout>
      </c:layout>
      <c:lineChart>
        <c:grouping val="standard"/>
        <c:varyColors val="0"/>
        <c:ser>
          <c:idx val="0"/>
          <c:order val="0"/>
          <c:tx>
            <c:strRef>
              <c:f>'GR&amp;R X&amp;R'!$AH$14</c:f>
              <c:strCache>
                <c:ptCount val="1"/>
                <c:pt idx="0">
                  <c:v>UCL LINE</c:v>
                </c:pt>
              </c:strCache>
            </c:strRef>
          </c:tx>
          <c:spPr>
            <a:ln w="12700">
              <a:solidFill>
                <a:srgbClr val="FF0000"/>
              </a:solidFill>
              <a:prstDash val="solid"/>
            </a:ln>
          </c:spPr>
          <c:marker>
            <c:symbol val="none"/>
          </c:marker>
          <c:cat>
            <c:numRef>
              <c:f>'GR&amp;R X&amp;R'!$AI$13:$BL$13</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X&amp;R'!$AI$14:$BL$14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0524-4B5F-AAE2-5C5DC687518E}"/>
            </c:ext>
          </c:extLst>
        </c:ser>
        <c:ser>
          <c:idx val="1"/>
          <c:order val="1"/>
          <c:tx>
            <c:strRef>
              <c:f>'GR&amp;R X&amp;R'!$AH$16</c:f>
              <c:strCache>
                <c:ptCount val="1"/>
                <c:pt idx="0">
                  <c:v>X</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'GR&amp;R X&amp;R'!$AI$13:$BL$13</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X&amp;R'!$AI$16:$BL$16</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0524-4B5F-AAE2-5C5DC687518E}"/>
            </c:ext>
          </c:extLst>
        </c:ser>
        <c:ser>
          <c:idx val="2"/>
          <c:order val="2"/>
          <c:tx>
            <c:strRef>
              <c:f>'GR&amp;R X&amp;R'!$AH$17</c:f>
              <c:strCache>
                <c:ptCount val="1"/>
                <c:pt idx="0">
                  <c:v>LCL LINE</c:v>
                </c:pt>
              </c:strCache>
            </c:strRef>
          </c:tx>
          <c:spPr>
            <a:ln w="12700">
              <a:solidFill>
                <a:srgbClr val="FF0000"/>
              </a:solidFill>
              <a:prstDash val="solid"/>
            </a:ln>
          </c:spPr>
          <c:marker>
            <c:symbol val="none"/>
          </c:marker>
          <c:cat>
            <c:numRef>
              <c:f>'GR&amp;R X&amp;R'!$AI$13:$BL$13</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X&amp;R'!$AI$17:$BL$17</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0524-4B5F-AAE2-5C5DC687518E}"/>
            </c:ext>
          </c:extLst>
        </c:ser>
        <c:ser>
          <c:idx val="3"/>
          <c:order val="3"/>
          <c:tx>
            <c:strRef>
              <c:f>'GR&amp;R X&amp;R'!$AH$15</c:f>
              <c:strCache>
                <c:ptCount val="1"/>
                <c:pt idx="0">
                  <c:v>AVERAGE</c:v>
                </c:pt>
              </c:strCache>
            </c:strRef>
          </c:tx>
          <c:spPr>
            <a:ln w="25400">
              <a:solidFill>
                <a:srgbClr val="008000"/>
              </a:solidFill>
              <a:prstDash val="solid"/>
            </a:ln>
          </c:spPr>
          <c:marker>
            <c:symbol val="none"/>
          </c:marker>
          <c:val>
            <c:numRef>
              <c:f>'GR&amp;R X&amp;R'!$AI$15:$BL$15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3-0524-4B5F-AAE2-5C5DC687518E}"/>
            </c:ext>
          </c:extLst>
        </c:ser>
        <c:dLbls>
          <c:showLegendKey val="0"/>
          <c:showVal val="0"/>
          <c:showCatName val="0"/>
          <c:showSerName val="0"/>
          <c:showPercent val="0"/>
          <c:showBubbleSize val="0"/>
        </c:dLbls>
        <c:smooth val="0"/>
        <c:axId val="547545464"/>
        <c:axId val="1"/>
      </c:lineChart>
      <c:catAx>
        <c:axId val="547545464"/>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7545464"/>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278" r="0.75000000000000278"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271136522169375E-2"/>
          <c:y val="9.2879256965944179E-2"/>
          <c:w val="0.90476298358681451"/>
          <c:h val="0.76470588235294412"/>
        </c:manualLayout>
      </c:layout>
      <c:lineChart>
        <c:grouping val="standard"/>
        <c:varyColors val="0"/>
        <c:ser>
          <c:idx val="0"/>
          <c:order val="0"/>
          <c:spPr>
            <a:ln w="12700">
              <a:solidFill>
                <a:srgbClr val="FF0000"/>
              </a:solidFill>
              <a:prstDash val="solid"/>
            </a:ln>
          </c:spPr>
          <c:marker>
            <c:symbol val="none"/>
          </c:marker>
          <c:cat>
            <c:numRef>
              <c:f>'GR&amp;R X&amp;R'!$AI$35:$BL$35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X&amp;R'!$AI$36:$BL$36</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F402-47DC-BCE3-5DDDB85998F6}"/>
            </c:ext>
          </c:extLst>
        </c:ser>
        <c:ser>
          <c:idx val="1"/>
          <c:order val="1"/>
          <c:spPr>
            <a:ln w="25400">
              <a:solidFill>
                <a:srgbClr val="008000"/>
              </a:solidFill>
              <a:prstDash val="solid"/>
            </a:ln>
          </c:spPr>
          <c:marker>
            <c:symbol val="none"/>
          </c:marker>
          <c:cat>
            <c:numRef>
              <c:f>'GR&amp;R X&amp;R'!$AI$35:$BL$35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X&amp;R'!$AI$37:$BL$37</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F402-47DC-BCE3-5DDDB85998F6}"/>
            </c:ext>
          </c:extLst>
        </c:ser>
        <c:ser>
          <c:idx val="2"/>
          <c:order val="2"/>
          <c:spPr>
            <a:ln w="12700">
              <a:solidFill>
                <a:srgbClr val="0000FF"/>
              </a:solidFill>
              <a:prstDash val="solid"/>
            </a:ln>
          </c:spPr>
          <c:marker>
            <c:symbol val="circle"/>
            <c:size val="5"/>
            <c:spPr>
              <a:solidFill>
                <a:srgbClr val="0000FF"/>
              </a:solidFill>
              <a:ln>
                <a:solidFill>
                  <a:srgbClr val="0000FF"/>
                </a:solidFill>
                <a:prstDash val="solid"/>
              </a:ln>
            </c:spPr>
          </c:marker>
          <c:cat>
            <c:numRef>
              <c:f>'GR&amp;R X&amp;R'!$AI$35:$BL$35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X&amp;R'!$AI$38:$BL$38</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F402-47DC-BCE3-5DDDB85998F6}"/>
            </c:ext>
          </c:extLst>
        </c:ser>
        <c:ser>
          <c:idx val="3"/>
          <c:order val="3"/>
          <c:spPr>
            <a:ln w="12700">
              <a:solidFill>
                <a:srgbClr val="FF0000"/>
              </a:solidFill>
              <a:prstDash val="solid"/>
            </a:ln>
          </c:spPr>
          <c:marker>
            <c:symbol val="none"/>
          </c:marker>
          <c:cat>
            <c:numRef>
              <c:f>'GR&amp;R X&amp;R'!$AI$35:$BL$35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X&amp;R'!$AI$39:$BL$39</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3-F402-47DC-BCE3-5DDDB85998F6}"/>
            </c:ext>
          </c:extLst>
        </c:ser>
        <c:dLbls>
          <c:showLegendKey val="0"/>
          <c:showVal val="0"/>
          <c:showCatName val="0"/>
          <c:showSerName val="0"/>
          <c:showPercent val="0"/>
          <c:showBubbleSize val="0"/>
        </c:dLbls>
        <c:smooth val="0"/>
        <c:axId val="547702376"/>
        <c:axId val="1"/>
      </c:lineChart>
      <c:catAx>
        <c:axId val="547702376"/>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7702376"/>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278" r="0.75000000000000278"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28901734104042E-2"/>
          <c:y val="8.5714435188399052E-2"/>
          <c:w val="0.90462427745664764"/>
          <c:h val="0.77142991669559469"/>
        </c:manualLayout>
      </c:layout>
      <c:lineChart>
        <c:grouping val="standard"/>
        <c:varyColors val="0"/>
        <c:ser>
          <c:idx val="0"/>
          <c:order val="0"/>
          <c:tx>
            <c:strRef>
              <c:f>'Gage R'!$AH$15</c:f>
              <c:strCache>
                <c:ptCount val="1"/>
                <c:pt idx="0">
                  <c:v>UCL LINE</c:v>
                </c:pt>
              </c:strCache>
            </c:strRef>
          </c:tx>
          <c:spPr>
            <a:ln w="12700">
              <a:solidFill>
                <a:srgbClr val="FF0000"/>
              </a:solidFill>
              <a:prstDash val="solid"/>
            </a:ln>
          </c:spPr>
          <c:marker>
            <c:symbol val="none"/>
          </c:marker>
          <c:cat>
            <c:numRef>
              <c:f>'Gage R'!$AI$14:$AR$14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R'!$AI$15:$AR$15</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1ABD-4B44-BA0A-7EA6C0DB4F95}"/>
            </c:ext>
          </c:extLst>
        </c:ser>
        <c:ser>
          <c:idx val="1"/>
          <c:order val="1"/>
          <c:tx>
            <c:strRef>
              <c:f>'Gage R'!$AH$17</c:f>
              <c:strCache>
                <c:ptCount val="1"/>
                <c:pt idx="0">
                  <c:v>X</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'Gage R'!$AI$14:$AR$14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R'!$AI$17:$AR$17</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1ABD-4B44-BA0A-7EA6C0DB4F95}"/>
            </c:ext>
          </c:extLst>
        </c:ser>
        <c:ser>
          <c:idx val="2"/>
          <c:order val="2"/>
          <c:tx>
            <c:strRef>
              <c:f>'Gage R'!$AH$18</c:f>
              <c:strCache>
                <c:ptCount val="1"/>
                <c:pt idx="0">
                  <c:v>LCL LINE</c:v>
                </c:pt>
              </c:strCache>
            </c:strRef>
          </c:tx>
          <c:spPr>
            <a:ln w="12700">
              <a:solidFill>
                <a:srgbClr val="FF0000"/>
              </a:solidFill>
              <a:prstDash val="solid"/>
            </a:ln>
          </c:spPr>
          <c:marker>
            <c:symbol val="none"/>
          </c:marker>
          <c:cat>
            <c:numRef>
              <c:f>'Gage R'!$AI$14:$AR$14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R'!$AI$18:$AR$18</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1ABD-4B44-BA0A-7EA6C0DB4F95}"/>
            </c:ext>
          </c:extLst>
        </c:ser>
        <c:ser>
          <c:idx val="3"/>
          <c:order val="3"/>
          <c:tx>
            <c:strRef>
              <c:f>'Gage R'!$AH$16</c:f>
              <c:strCache>
                <c:ptCount val="1"/>
                <c:pt idx="0">
                  <c:v>AVERAGE</c:v>
                </c:pt>
              </c:strCache>
            </c:strRef>
          </c:tx>
          <c:spPr>
            <a:ln w="25400">
              <a:solidFill>
                <a:srgbClr val="008000"/>
              </a:solidFill>
              <a:prstDash val="solid"/>
            </a:ln>
          </c:spPr>
          <c:marker>
            <c:symbol val="none"/>
          </c:marker>
          <c:cat>
            <c:numRef>
              <c:f>'Gage R'!$AI$14:$AR$14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R'!$AI$16:$AR$16</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1ABD-4B44-BA0A-7EA6C0DB4F95}"/>
            </c:ext>
          </c:extLst>
        </c:ser>
        <c:dLbls>
          <c:showLegendKey val="0"/>
          <c:showVal val="0"/>
          <c:showCatName val="0"/>
          <c:showSerName val="0"/>
          <c:showPercent val="0"/>
          <c:showBubbleSize val="0"/>
        </c:dLbls>
        <c:smooth val="0"/>
        <c:axId val="546921936"/>
        <c:axId val="1"/>
      </c:lineChart>
      <c:catAx>
        <c:axId val="546921936"/>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6921936"/>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278" r="0.75000000000000278"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27959586181374E-2"/>
          <c:y val="0.15135135135135144"/>
          <c:w val="0.88808202563052552"/>
          <c:h val="0.61081081081081379"/>
        </c:manualLayout>
      </c:layout>
      <c:lineChart>
        <c:grouping val="standard"/>
        <c:varyColors val="0"/>
        <c:ser>
          <c:idx val="0"/>
          <c:order val="0"/>
          <c:tx>
            <c:strRef>
              <c:f>'Gage R'!$AH$37</c:f>
              <c:strCache>
                <c:ptCount val="1"/>
                <c:pt idx="0">
                  <c:v>UCL LINE</c:v>
                </c:pt>
              </c:strCache>
            </c:strRef>
          </c:tx>
          <c:spPr>
            <a:ln w="12700">
              <a:solidFill>
                <a:srgbClr val="FF0000"/>
              </a:solidFill>
              <a:prstDash val="solid"/>
            </a:ln>
          </c:spPr>
          <c:marker>
            <c:symbol val="none"/>
          </c:marker>
          <c:cat>
            <c:numRef>
              <c:f>'Gage R'!$AI$36:$AR$36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R'!$AI$37:$AR$37</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4CF-4D06-892E-3BD6C84BDDB9}"/>
            </c:ext>
          </c:extLst>
        </c:ser>
        <c:ser>
          <c:idx val="1"/>
          <c:order val="1"/>
          <c:tx>
            <c:strRef>
              <c:f>'Gage R'!$AH$38</c:f>
              <c:strCache>
                <c:ptCount val="1"/>
                <c:pt idx="0">
                  <c:v>AVERAGE</c:v>
                </c:pt>
              </c:strCache>
            </c:strRef>
          </c:tx>
          <c:spPr>
            <a:ln w="25400">
              <a:solidFill>
                <a:srgbClr val="008000"/>
              </a:solidFill>
              <a:prstDash val="solid"/>
            </a:ln>
          </c:spPr>
          <c:marker>
            <c:symbol val="none"/>
          </c:marker>
          <c:cat>
            <c:numRef>
              <c:f>'Gage R'!$AI$36:$AR$36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R'!$AI$38:$AR$38</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84CF-4D06-892E-3BD6C84BDDB9}"/>
            </c:ext>
          </c:extLst>
        </c:ser>
        <c:ser>
          <c:idx val="2"/>
          <c:order val="2"/>
          <c:tx>
            <c:strRef>
              <c:f>'Gage R'!$AH$39</c:f>
              <c:strCache>
                <c:ptCount val="1"/>
                <c:pt idx="0">
                  <c:v>RANGE</c:v>
                </c:pt>
              </c:strCache>
            </c:strRef>
          </c:tx>
          <c:spPr>
            <a:ln w="12700">
              <a:solidFill>
                <a:srgbClr val="0000FF"/>
              </a:solidFill>
              <a:prstDash val="solid"/>
            </a:ln>
          </c:spPr>
          <c:marker>
            <c:symbol val="circle"/>
            <c:size val="5"/>
            <c:spPr>
              <a:solidFill>
                <a:srgbClr val="0000FF"/>
              </a:solidFill>
              <a:ln>
                <a:solidFill>
                  <a:srgbClr val="0000FF"/>
                </a:solidFill>
                <a:prstDash val="solid"/>
              </a:ln>
            </c:spPr>
          </c:marker>
          <c:cat>
            <c:numRef>
              <c:f>'Gage R'!$AI$36:$AR$36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R'!$AI$39:$AR$39</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84CF-4D06-892E-3BD6C84BDDB9}"/>
            </c:ext>
          </c:extLst>
        </c:ser>
        <c:ser>
          <c:idx val="3"/>
          <c:order val="3"/>
          <c:tx>
            <c:strRef>
              <c:f>'Gage R'!$AH$40</c:f>
              <c:strCache>
                <c:ptCount val="1"/>
                <c:pt idx="0">
                  <c:v>LCL LINE</c:v>
                </c:pt>
              </c:strCache>
            </c:strRef>
          </c:tx>
          <c:spPr>
            <a:ln w="12700">
              <a:solidFill>
                <a:srgbClr val="FF0000"/>
              </a:solidFill>
              <a:prstDash val="solid"/>
            </a:ln>
          </c:spPr>
          <c:marker>
            <c:symbol val="none"/>
          </c:marker>
          <c:cat>
            <c:numRef>
              <c:f>'Gage R'!$AI$36:$AR$36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R'!$AI$40:$AR$40</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84CF-4D06-892E-3BD6C84BDDB9}"/>
            </c:ext>
          </c:extLst>
        </c:ser>
        <c:dLbls>
          <c:showLegendKey val="0"/>
          <c:showVal val="0"/>
          <c:showCatName val="0"/>
          <c:showSerName val="0"/>
          <c:showPercent val="0"/>
          <c:showBubbleSize val="0"/>
        </c:dLbls>
        <c:smooth val="0"/>
        <c:axId val="547538248"/>
        <c:axId val="1"/>
      </c:lineChart>
      <c:catAx>
        <c:axId val="547538248"/>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7538248"/>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278" r="0.75000000000000278" t="1" header="0.5" footer="0.5"/>
    <c:pageSetup orientation="landscape" horizontalDpi="-4" verticalDpi="1200"/>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jpeg"/><Relationship Id="rId4"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10.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9.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image" Target="../media/image7.jpe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chart" Target="../charts/chart21.xml"/><Relationship Id="rId1" Type="http://schemas.openxmlformats.org/officeDocument/2006/relationships/chart" Target="../charts/chart20.xml"/></Relationships>
</file>

<file path=xl/drawings/_rels/drawing31.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106680</xdr:rowOff>
    </xdr:from>
    <xdr:to>
      <xdr:col>7</xdr:col>
      <xdr:colOff>609600</xdr:colOff>
      <xdr:row>24</xdr:row>
      <xdr:rowOff>7620</xdr:rowOff>
    </xdr:to>
    <xdr:sp macro="" textlink="">
      <xdr:nvSpPr>
        <xdr:cNvPr id="5053714" name="Rectangle 95">
          <a:extLst>
            <a:ext uri="{FF2B5EF4-FFF2-40B4-BE49-F238E27FC236}">
              <a16:creationId xmlns:a16="http://schemas.microsoft.com/office/drawing/2014/main" id="{00000000-0008-0000-0100-0000121D4D00}"/>
            </a:ext>
          </a:extLst>
        </xdr:cNvPr>
        <xdr:cNvSpPr>
          <a:spLocks noChangeArrowheads="1"/>
        </xdr:cNvSpPr>
      </xdr:nvSpPr>
      <xdr:spPr bwMode="auto">
        <a:xfrm>
          <a:off x="2133600" y="4579620"/>
          <a:ext cx="313944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60325</xdr:colOff>
      <xdr:row>15</xdr:row>
      <xdr:rowOff>63500</xdr:rowOff>
    </xdr:from>
    <xdr:to>
      <xdr:col>7</xdr:col>
      <xdr:colOff>511175</xdr:colOff>
      <xdr:row>21</xdr:row>
      <xdr:rowOff>193675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2075" y="2873375"/>
          <a:ext cx="3705225" cy="1463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66676</xdr:rowOff>
    </xdr:from>
    <xdr:to>
      <xdr:col>1</xdr:col>
      <xdr:colOff>1002695</xdr:colOff>
      <xdr:row>1</xdr:row>
      <xdr:rowOff>314326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66676"/>
          <a:ext cx="1469420"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160020</xdr:colOff>
      <xdr:row>0</xdr:row>
      <xdr:rowOff>0</xdr:rowOff>
    </xdr:from>
    <xdr:to>
      <xdr:col>5</xdr:col>
      <xdr:colOff>312420</xdr:colOff>
      <xdr:row>0</xdr:row>
      <xdr:rowOff>0</xdr:rowOff>
    </xdr:to>
    <xdr:pic>
      <xdr:nvPicPr>
        <xdr:cNvPr id="1839800" name="Picture 1" descr="Pierce - color">
          <a:extLst>
            <a:ext uri="{FF2B5EF4-FFF2-40B4-BE49-F238E27FC236}">
              <a16:creationId xmlns:a16="http://schemas.microsoft.com/office/drawing/2014/main" id="{00000000-0008-0000-0300-0000B8121C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52060" y="0"/>
          <a:ext cx="2232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358140</xdr:colOff>
      <xdr:row>0</xdr:row>
      <xdr:rowOff>0</xdr:rowOff>
    </xdr:from>
    <xdr:to>
      <xdr:col>11</xdr:col>
      <xdr:colOff>320040</xdr:colOff>
      <xdr:row>0</xdr:row>
      <xdr:rowOff>0</xdr:rowOff>
    </xdr:to>
    <xdr:pic>
      <xdr:nvPicPr>
        <xdr:cNvPr id="1839801" name="Picture 2" descr="McNeilus - color">
          <a:extLst>
            <a:ext uri="{FF2B5EF4-FFF2-40B4-BE49-F238E27FC236}">
              <a16:creationId xmlns:a16="http://schemas.microsoft.com/office/drawing/2014/main" id="{00000000-0008-0000-0300-0000B9121C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2400" y="0"/>
          <a:ext cx="1371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411480</xdr:colOff>
      <xdr:row>0</xdr:row>
      <xdr:rowOff>0</xdr:rowOff>
    </xdr:from>
    <xdr:to>
      <xdr:col>7</xdr:col>
      <xdr:colOff>236220</xdr:colOff>
      <xdr:row>0</xdr:row>
      <xdr:rowOff>0</xdr:rowOff>
    </xdr:to>
    <xdr:pic>
      <xdr:nvPicPr>
        <xdr:cNvPr id="1839802" name="Picture 3" descr="JLG Logo - color">
          <a:extLst>
            <a:ext uri="{FF2B5EF4-FFF2-40B4-BE49-F238E27FC236}">
              <a16:creationId xmlns:a16="http://schemas.microsoft.com/office/drawing/2014/main" id="{00000000-0008-0000-0300-0000BA121C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8472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137160</xdr:colOff>
      <xdr:row>0</xdr:row>
      <xdr:rowOff>0</xdr:rowOff>
    </xdr:from>
    <xdr:to>
      <xdr:col>3</xdr:col>
      <xdr:colOff>114300</xdr:colOff>
      <xdr:row>0</xdr:row>
      <xdr:rowOff>0</xdr:rowOff>
    </xdr:to>
    <xdr:pic>
      <xdr:nvPicPr>
        <xdr:cNvPr id="1839803" name="Picture 4">
          <a:extLst>
            <a:ext uri="{FF2B5EF4-FFF2-40B4-BE49-F238E27FC236}">
              <a16:creationId xmlns:a16="http://schemas.microsoft.com/office/drawing/2014/main" id="{00000000-0008-0000-0300-0000BB121C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67840" y="0"/>
          <a:ext cx="3238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47625</xdr:rowOff>
    </xdr:from>
    <xdr:to>
      <xdr:col>0</xdr:col>
      <xdr:colOff>1409700</xdr:colOff>
      <xdr:row>3</xdr:row>
      <xdr:rowOff>78635</xdr:rowOff>
    </xdr:to>
    <xdr:pic>
      <xdr:nvPicPr>
        <xdr:cNvPr id="8" name="Picture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825" y="47625"/>
          <a:ext cx="1285875" cy="5167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38100</xdr:rowOff>
    </xdr:from>
    <xdr:to>
      <xdr:col>1</xdr:col>
      <xdr:colOff>647700</xdr:colOff>
      <xdr:row>2</xdr:row>
      <xdr:rowOff>116735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38100"/>
          <a:ext cx="1285875" cy="516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281940</xdr:colOff>
      <xdr:row>0</xdr:row>
      <xdr:rowOff>0</xdr:rowOff>
    </xdr:from>
    <xdr:to>
      <xdr:col>7</xdr:col>
      <xdr:colOff>182880</xdr:colOff>
      <xdr:row>0</xdr:row>
      <xdr:rowOff>0</xdr:rowOff>
    </xdr:to>
    <xdr:pic>
      <xdr:nvPicPr>
        <xdr:cNvPr id="5221473" name="Picture 267" descr="Pierce - color">
          <a:extLst>
            <a:ext uri="{FF2B5EF4-FFF2-40B4-BE49-F238E27FC236}">
              <a16:creationId xmlns:a16="http://schemas.microsoft.com/office/drawing/2014/main" id="{00000000-0008-0000-0500-000061AC4F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4900" y="0"/>
          <a:ext cx="1333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373380</xdr:colOff>
      <xdr:row>0</xdr:row>
      <xdr:rowOff>0</xdr:rowOff>
    </xdr:from>
    <xdr:to>
      <xdr:col>15</xdr:col>
      <xdr:colOff>464820</xdr:colOff>
      <xdr:row>0</xdr:row>
      <xdr:rowOff>0</xdr:rowOff>
    </xdr:to>
    <xdr:pic>
      <xdr:nvPicPr>
        <xdr:cNvPr id="5221474" name="Picture 269" descr="McNeilus - color">
          <a:extLst>
            <a:ext uri="{FF2B5EF4-FFF2-40B4-BE49-F238E27FC236}">
              <a16:creationId xmlns:a16="http://schemas.microsoft.com/office/drawing/2014/main" id="{00000000-0008-0000-0500-000062AC4F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27220" y="0"/>
          <a:ext cx="14325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68580</xdr:colOff>
      <xdr:row>0</xdr:row>
      <xdr:rowOff>0</xdr:rowOff>
    </xdr:from>
    <xdr:to>
      <xdr:col>10</xdr:col>
      <xdr:colOff>190500</xdr:colOff>
      <xdr:row>0</xdr:row>
      <xdr:rowOff>0</xdr:rowOff>
    </xdr:to>
    <xdr:pic>
      <xdr:nvPicPr>
        <xdr:cNvPr id="5221475" name="Picture 274" descr="JLG Logo - color">
          <a:extLst>
            <a:ext uri="{FF2B5EF4-FFF2-40B4-BE49-F238E27FC236}">
              <a16:creationId xmlns:a16="http://schemas.microsoft.com/office/drawing/2014/main" id="{00000000-0008-0000-0500-000063AC4F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2240" y="0"/>
          <a:ext cx="8915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67310</xdr:colOff>
      <xdr:row>45</xdr:row>
      <xdr:rowOff>40640</xdr:rowOff>
    </xdr:from>
    <xdr:to>
      <xdr:col>3</xdr:col>
      <xdr:colOff>343535</xdr:colOff>
      <xdr:row>46</xdr:row>
      <xdr:rowOff>27090</xdr:rowOff>
    </xdr:to>
    <xdr:sp macro="" textlink="">
      <xdr:nvSpPr>
        <xdr:cNvPr id="27703" name="Rectangle 55">
          <a:extLst>
            <a:ext uri="{FF2B5EF4-FFF2-40B4-BE49-F238E27FC236}">
              <a16:creationId xmlns:a16="http://schemas.microsoft.com/office/drawing/2014/main" id="{00000000-0008-0000-0500-0000376C0000}"/>
            </a:ext>
          </a:extLst>
        </xdr:cNvPr>
        <xdr:cNvSpPr>
          <a:spLocks noChangeArrowheads="1"/>
        </xdr:cNvSpPr>
      </xdr:nvSpPr>
      <xdr:spPr bwMode="auto">
        <a:xfrm>
          <a:off x="1057275" y="5686425"/>
          <a:ext cx="257175"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a:t>
          </a:r>
        </a:p>
      </xdr:txBody>
    </xdr:sp>
    <xdr:clientData/>
  </xdr:twoCellAnchor>
  <xdr:twoCellAnchor>
    <xdr:from>
      <xdr:col>3</xdr:col>
      <xdr:colOff>288290</xdr:colOff>
      <xdr:row>45</xdr:row>
      <xdr:rowOff>40640</xdr:rowOff>
    </xdr:from>
    <xdr:to>
      <xdr:col>4</xdr:col>
      <xdr:colOff>213393</xdr:colOff>
      <xdr:row>46</xdr:row>
      <xdr:rowOff>27090</xdr:rowOff>
    </xdr:to>
    <xdr:sp macro="" textlink="">
      <xdr:nvSpPr>
        <xdr:cNvPr id="27708" name="Rectangle 60">
          <a:extLst>
            <a:ext uri="{FF2B5EF4-FFF2-40B4-BE49-F238E27FC236}">
              <a16:creationId xmlns:a16="http://schemas.microsoft.com/office/drawing/2014/main" id="{00000000-0008-0000-0500-00003C6C0000}"/>
            </a:ext>
          </a:extLst>
        </xdr:cNvPr>
        <xdr:cNvSpPr>
          <a:spLocks noChangeArrowheads="1"/>
        </xdr:cNvSpPr>
      </xdr:nvSpPr>
      <xdr:spPr bwMode="auto">
        <a:xfrm>
          <a:off x="1276350" y="5686425"/>
          <a:ext cx="257175"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2</a:t>
          </a:r>
        </a:p>
      </xdr:txBody>
    </xdr:sp>
    <xdr:clientData/>
  </xdr:twoCellAnchor>
  <xdr:twoCellAnchor>
    <xdr:from>
      <xdr:col>4</xdr:col>
      <xdr:colOff>154940</xdr:colOff>
      <xdr:row>45</xdr:row>
      <xdr:rowOff>40640</xdr:rowOff>
    </xdr:from>
    <xdr:to>
      <xdr:col>5</xdr:col>
      <xdr:colOff>67691</xdr:colOff>
      <xdr:row>46</xdr:row>
      <xdr:rowOff>27090</xdr:rowOff>
    </xdr:to>
    <xdr:sp macro="" textlink="">
      <xdr:nvSpPr>
        <xdr:cNvPr id="27710" name="Rectangle 62">
          <a:extLst>
            <a:ext uri="{FF2B5EF4-FFF2-40B4-BE49-F238E27FC236}">
              <a16:creationId xmlns:a16="http://schemas.microsoft.com/office/drawing/2014/main" id="{00000000-0008-0000-0500-00003E6C0000}"/>
            </a:ext>
          </a:extLst>
        </xdr:cNvPr>
        <xdr:cNvSpPr>
          <a:spLocks noChangeArrowheads="1"/>
        </xdr:cNvSpPr>
      </xdr:nvSpPr>
      <xdr:spPr bwMode="auto">
        <a:xfrm>
          <a:off x="1485900" y="5686425"/>
          <a:ext cx="257175"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3</a:t>
          </a:r>
        </a:p>
      </xdr:txBody>
    </xdr:sp>
    <xdr:clientData/>
  </xdr:twoCellAnchor>
  <xdr:twoCellAnchor>
    <xdr:from>
      <xdr:col>5</xdr:col>
      <xdr:colOff>40640</xdr:colOff>
      <xdr:row>45</xdr:row>
      <xdr:rowOff>40640</xdr:rowOff>
    </xdr:from>
    <xdr:to>
      <xdr:col>5</xdr:col>
      <xdr:colOff>320532</xdr:colOff>
      <xdr:row>46</xdr:row>
      <xdr:rowOff>27090</xdr:rowOff>
    </xdr:to>
    <xdr:sp macro="" textlink="">
      <xdr:nvSpPr>
        <xdr:cNvPr id="27712" name="Rectangle 64">
          <a:extLst>
            <a:ext uri="{FF2B5EF4-FFF2-40B4-BE49-F238E27FC236}">
              <a16:creationId xmlns:a16="http://schemas.microsoft.com/office/drawing/2014/main" id="{00000000-0008-0000-0500-0000406C0000}"/>
            </a:ext>
          </a:extLst>
        </xdr:cNvPr>
        <xdr:cNvSpPr>
          <a:spLocks noChangeArrowheads="1"/>
        </xdr:cNvSpPr>
      </xdr:nvSpPr>
      <xdr:spPr bwMode="auto">
        <a:xfrm>
          <a:off x="1724025" y="5686425"/>
          <a:ext cx="257175"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4</a:t>
          </a:r>
        </a:p>
      </xdr:txBody>
    </xdr:sp>
    <xdr:clientData/>
  </xdr:twoCellAnchor>
  <xdr:twoCellAnchor>
    <xdr:from>
      <xdr:col>5</xdr:col>
      <xdr:colOff>247650</xdr:colOff>
      <xdr:row>45</xdr:row>
      <xdr:rowOff>40640</xdr:rowOff>
    </xdr:from>
    <xdr:to>
      <xdr:col>6</xdr:col>
      <xdr:colOff>180409</xdr:colOff>
      <xdr:row>46</xdr:row>
      <xdr:rowOff>27090</xdr:rowOff>
    </xdr:to>
    <xdr:sp macro="" textlink="">
      <xdr:nvSpPr>
        <xdr:cNvPr id="27714" name="Rectangle 66">
          <a:extLst>
            <a:ext uri="{FF2B5EF4-FFF2-40B4-BE49-F238E27FC236}">
              <a16:creationId xmlns:a16="http://schemas.microsoft.com/office/drawing/2014/main" id="{00000000-0008-0000-0500-0000426C0000}"/>
            </a:ext>
          </a:extLst>
        </xdr:cNvPr>
        <xdr:cNvSpPr>
          <a:spLocks noChangeArrowheads="1"/>
        </xdr:cNvSpPr>
      </xdr:nvSpPr>
      <xdr:spPr bwMode="auto">
        <a:xfrm>
          <a:off x="1924050" y="5686425"/>
          <a:ext cx="257175"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5</a:t>
          </a:r>
        </a:p>
      </xdr:txBody>
    </xdr:sp>
    <xdr:clientData/>
  </xdr:twoCellAnchor>
  <xdr:twoCellAnchor>
    <xdr:from>
      <xdr:col>6</xdr:col>
      <xdr:colOff>93980</xdr:colOff>
      <xdr:row>45</xdr:row>
      <xdr:rowOff>40640</xdr:rowOff>
    </xdr:from>
    <xdr:to>
      <xdr:col>7</xdr:col>
      <xdr:colOff>6731</xdr:colOff>
      <xdr:row>46</xdr:row>
      <xdr:rowOff>27090</xdr:rowOff>
    </xdr:to>
    <xdr:sp macro="" textlink="">
      <xdr:nvSpPr>
        <xdr:cNvPr id="27716" name="Rectangle 68">
          <a:extLst>
            <a:ext uri="{FF2B5EF4-FFF2-40B4-BE49-F238E27FC236}">
              <a16:creationId xmlns:a16="http://schemas.microsoft.com/office/drawing/2014/main" id="{00000000-0008-0000-0500-0000446C0000}"/>
            </a:ext>
          </a:extLst>
        </xdr:cNvPr>
        <xdr:cNvSpPr>
          <a:spLocks noChangeArrowheads="1"/>
        </xdr:cNvSpPr>
      </xdr:nvSpPr>
      <xdr:spPr bwMode="auto">
        <a:xfrm>
          <a:off x="2114550" y="5686425"/>
          <a:ext cx="257175"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6</a:t>
          </a:r>
        </a:p>
      </xdr:txBody>
    </xdr:sp>
    <xdr:clientData/>
  </xdr:twoCellAnchor>
  <xdr:twoCellAnchor>
    <xdr:from>
      <xdr:col>6</xdr:col>
      <xdr:colOff>320675</xdr:colOff>
      <xdr:row>45</xdr:row>
      <xdr:rowOff>40640</xdr:rowOff>
    </xdr:from>
    <xdr:to>
      <xdr:col>7</xdr:col>
      <xdr:colOff>228951</xdr:colOff>
      <xdr:row>46</xdr:row>
      <xdr:rowOff>27090</xdr:rowOff>
    </xdr:to>
    <xdr:sp macro="" textlink="">
      <xdr:nvSpPr>
        <xdr:cNvPr id="27718" name="Rectangle 70">
          <a:extLst>
            <a:ext uri="{FF2B5EF4-FFF2-40B4-BE49-F238E27FC236}">
              <a16:creationId xmlns:a16="http://schemas.microsoft.com/office/drawing/2014/main" id="{00000000-0008-0000-0500-0000466C0000}"/>
            </a:ext>
          </a:extLst>
        </xdr:cNvPr>
        <xdr:cNvSpPr>
          <a:spLocks noChangeArrowheads="1"/>
        </xdr:cNvSpPr>
      </xdr:nvSpPr>
      <xdr:spPr bwMode="auto">
        <a:xfrm>
          <a:off x="2324100" y="5686425"/>
          <a:ext cx="257175"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7</a:t>
          </a:r>
        </a:p>
      </xdr:txBody>
    </xdr:sp>
    <xdr:clientData/>
  </xdr:twoCellAnchor>
  <xdr:twoCellAnchor>
    <xdr:from>
      <xdr:col>7</xdr:col>
      <xdr:colOff>154940</xdr:colOff>
      <xdr:row>45</xdr:row>
      <xdr:rowOff>40640</xdr:rowOff>
    </xdr:from>
    <xdr:to>
      <xdr:col>8</xdr:col>
      <xdr:colOff>67691</xdr:colOff>
      <xdr:row>46</xdr:row>
      <xdr:rowOff>27090</xdr:rowOff>
    </xdr:to>
    <xdr:sp macro="" textlink="">
      <xdr:nvSpPr>
        <xdr:cNvPr id="27720" name="Rectangle 72">
          <a:extLst>
            <a:ext uri="{FF2B5EF4-FFF2-40B4-BE49-F238E27FC236}">
              <a16:creationId xmlns:a16="http://schemas.microsoft.com/office/drawing/2014/main" id="{00000000-0008-0000-0500-0000486C0000}"/>
            </a:ext>
          </a:extLst>
        </xdr:cNvPr>
        <xdr:cNvSpPr>
          <a:spLocks noChangeArrowheads="1"/>
        </xdr:cNvSpPr>
      </xdr:nvSpPr>
      <xdr:spPr bwMode="auto">
        <a:xfrm>
          <a:off x="2514600" y="5686425"/>
          <a:ext cx="257175"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8</a:t>
          </a:r>
        </a:p>
      </xdr:txBody>
    </xdr:sp>
    <xdr:clientData/>
  </xdr:twoCellAnchor>
  <xdr:twoCellAnchor>
    <xdr:from>
      <xdr:col>8</xdr:col>
      <xdr:colOff>6350</xdr:colOff>
      <xdr:row>45</xdr:row>
      <xdr:rowOff>40640</xdr:rowOff>
    </xdr:from>
    <xdr:to>
      <xdr:col>8</xdr:col>
      <xdr:colOff>261658</xdr:colOff>
      <xdr:row>46</xdr:row>
      <xdr:rowOff>27090</xdr:rowOff>
    </xdr:to>
    <xdr:sp macro="" textlink="">
      <xdr:nvSpPr>
        <xdr:cNvPr id="27722" name="Rectangle 74">
          <a:extLst>
            <a:ext uri="{FF2B5EF4-FFF2-40B4-BE49-F238E27FC236}">
              <a16:creationId xmlns:a16="http://schemas.microsoft.com/office/drawing/2014/main" id="{00000000-0008-0000-0500-00004A6C0000}"/>
            </a:ext>
          </a:extLst>
        </xdr:cNvPr>
        <xdr:cNvSpPr>
          <a:spLocks noChangeArrowheads="1"/>
        </xdr:cNvSpPr>
      </xdr:nvSpPr>
      <xdr:spPr bwMode="auto">
        <a:xfrm>
          <a:off x="2714625" y="5686425"/>
          <a:ext cx="257175"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9</a:t>
          </a:r>
        </a:p>
      </xdr:txBody>
    </xdr:sp>
    <xdr:clientData/>
  </xdr:twoCellAnchor>
  <xdr:twoCellAnchor>
    <xdr:from>
      <xdr:col>8</xdr:col>
      <xdr:colOff>208280</xdr:colOff>
      <xdr:row>45</xdr:row>
      <xdr:rowOff>40640</xdr:rowOff>
    </xdr:from>
    <xdr:to>
      <xdr:col>9</xdr:col>
      <xdr:colOff>67854</xdr:colOff>
      <xdr:row>46</xdr:row>
      <xdr:rowOff>27090</xdr:rowOff>
    </xdr:to>
    <xdr:sp macro="" textlink="">
      <xdr:nvSpPr>
        <xdr:cNvPr id="27724" name="Rectangle 76">
          <a:extLst>
            <a:ext uri="{FF2B5EF4-FFF2-40B4-BE49-F238E27FC236}">
              <a16:creationId xmlns:a16="http://schemas.microsoft.com/office/drawing/2014/main" id="{00000000-0008-0000-0500-00004C6C0000}"/>
            </a:ext>
          </a:extLst>
        </xdr:cNvPr>
        <xdr:cNvSpPr>
          <a:spLocks noChangeArrowheads="1"/>
        </xdr:cNvSpPr>
      </xdr:nvSpPr>
      <xdr:spPr bwMode="auto">
        <a:xfrm>
          <a:off x="2914650" y="5686425"/>
          <a:ext cx="257175"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10</a:t>
          </a:r>
        </a:p>
      </xdr:txBody>
    </xdr:sp>
    <xdr:clientData/>
  </xdr:twoCellAnchor>
  <xdr:twoCellAnchor>
    <xdr:from>
      <xdr:col>9</xdr:col>
      <xdr:colOff>6350</xdr:colOff>
      <xdr:row>45</xdr:row>
      <xdr:rowOff>40640</xdr:rowOff>
    </xdr:from>
    <xdr:to>
      <xdr:col>9</xdr:col>
      <xdr:colOff>297365</xdr:colOff>
      <xdr:row>46</xdr:row>
      <xdr:rowOff>27090</xdr:rowOff>
    </xdr:to>
    <xdr:sp macro="" textlink="">
      <xdr:nvSpPr>
        <xdr:cNvPr id="27726" name="Rectangle 78">
          <a:extLst>
            <a:ext uri="{FF2B5EF4-FFF2-40B4-BE49-F238E27FC236}">
              <a16:creationId xmlns:a16="http://schemas.microsoft.com/office/drawing/2014/main" id="{00000000-0008-0000-0500-00004E6C0000}"/>
            </a:ext>
          </a:extLst>
        </xdr:cNvPr>
        <xdr:cNvSpPr>
          <a:spLocks noChangeArrowheads="1"/>
        </xdr:cNvSpPr>
      </xdr:nvSpPr>
      <xdr:spPr bwMode="auto">
        <a:xfrm>
          <a:off x="3124200" y="5686425"/>
          <a:ext cx="257175"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11</a:t>
          </a:r>
        </a:p>
      </xdr:txBody>
    </xdr:sp>
    <xdr:clientData/>
  </xdr:twoCellAnchor>
  <xdr:twoCellAnchor>
    <xdr:from>
      <xdr:col>9</xdr:col>
      <xdr:colOff>212725</xdr:colOff>
      <xdr:row>45</xdr:row>
      <xdr:rowOff>40640</xdr:rowOff>
    </xdr:from>
    <xdr:to>
      <xdr:col>10</xdr:col>
      <xdr:colOff>120479</xdr:colOff>
      <xdr:row>46</xdr:row>
      <xdr:rowOff>27090</xdr:rowOff>
    </xdr:to>
    <xdr:sp macro="" textlink="">
      <xdr:nvSpPr>
        <xdr:cNvPr id="27728" name="Rectangle 80">
          <a:extLst>
            <a:ext uri="{FF2B5EF4-FFF2-40B4-BE49-F238E27FC236}">
              <a16:creationId xmlns:a16="http://schemas.microsoft.com/office/drawing/2014/main" id="{00000000-0008-0000-0500-0000506C0000}"/>
            </a:ext>
          </a:extLst>
        </xdr:cNvPr>
        <xdr:cNvSpPr>
          <a:spLocks noChangeArrowheads="1"/>
        </xdr:cNvSpPr>
      </xdr:nvSpPr>
      <xdr:spPr bwMode="auto">
        <a:xfrm>
          <a:off x="3305175" y="5686425"/>
          <a:ext cx="257175"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12</a:t>
          </a:r>
        </a:p>
      </xdr:txBody>
    </xdr:sp>
    <xdr:clientData/>
  </xdr:twoCellAnchor>
  <xdr:twoCellAnchor>
    <xdr:from>
      <xdr:col>10</xdr:col>
      <xdr:colOff>67310</xdr:colOff>
      <xdr:row>45</xdr:row>
      <xdr:rowOff>40640</xdr:rowOff>
    </xdr:from>
    <xdr:to>
      <xdr:col>10</xdr:col>
      <xdr:colOff>350620</xdr:colOff>
      <xdr:row>46</xdr:row>
      <xdr:rowOff>27090</xdr:rowOff>
    </xdr:to>
    <xdr:sp macro="" textlink="">
      <xdr:nvSpPr>
        <xdr:cNvPr id="27730" name="Rectangle 82">
          <a:extLst>
            <a:ext uri="{FF2B5EF4-FFF2-40B4-BE49-F238E27FC236}">
              <a16:creationId xmlns:a16="http://schemas.microsoft.com/office/drawing/2014/main" id="{00000000-0008-0000-0500-0000526C0000}"/>
            </a:ext>
          </a:extLst>
        </xdr:cNvPr>
        <xdr:cNvSpPr>
          <a:spLocks noChangeArrowheads="1"/>
        </xdr:cNvSpPr>
      </xdr:nvSpPr>
      <xdr:spPr bwMode="auto">
        <a:xfrm>
          <a:off x="3524250" y="5686425"/>
          <a:ext cx="257175"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13</a:t>
          </a:r>
        </a:p>
      </xdr:txBody>
    </xdr:sp>
    <xdr:clientData/>
  </xdr:twoCellAnchor>
  <xdr:twoCellAnchor>
    <xdr:from>
      <xdr:col>10</xdr:col>
      <xdr:colOff>286385</xdr:colOff>
      <xdr:row>45</xdr:row>
      <xdr:rowOff>40640</xdr:rowOff>
    </xdr:from>
    <xdr:to>
      <xdr:col>10</xdr:col>
      <xdr:colOff>533664</xdr:colOff>
      <xdr:row>46</xdr:row>
      <xdr:rowOff>27090</xdr:rowOff>
    </xdr:to>
    <xdr:sp macro="" textlink="">
      <xdr:nvSpPr>
        <xdr:cNvPr id="27732" name="Rectangle 84">
          <a:extLst>
            <a:ext uri="{FF2B5EF4-FFF2-40B4-BE49-F238E27FC236}">
              <a16:creationId xmlns:a16="http://schemas.microsoft.com/office/drawing/2014/main" id="{00000000-0008-0000-0500-0000546C0000}"/>
            </a:ext>
          </a:extLst>
        </xdr:cNvPr>
        <xdr:cNvSpPr>
          <a:spLocks noChangeArrowheads="1"/>
        </xdr:cNvSpPr>
      </xdr:nvSpPr>
      <xdr:spPr bwMode="auto">
        <a:xfrm>
          <a:off x="3724275" y="5686425"/>
          <a:ext cx="257175"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14</a:t>
          </a:r>
        </a:p>
      </xdr:txBody>
    </xdr:sp>
    <xdr:clientData/>
  </xdr:twoCellAnchor>
  <xdr:twoCellAnchor>
    <xdr:from>
      <xdr:col>10</xdr:col>
      <xdr:colOff>488315</xdr:colOff>
      <xdr:row>45</xdr:row>
      <xdr:rowOff>40640</xdr:rowOff>
    </xdr:from>
    <xdr:to>
      <xdr:col>11</xdr:col>
      <xdr:colOff>76352</xdr:colOff>
      <xdr:row>46</xdr:row>
      <xdr:rowOff>27090</xdr:rowOff>
    </xdr:to>
    <xdr:sp macro="" textlink="">
      <xdr:nvSpPr>
        <xdr:cNvPr id="27734" name="Rectangle 86">
          <a:extLst>
            <a:ext uri="{FF2B5EF4-FFF2-40B4-BE49-F238E27FC236}">
              <a16:creationId xmlns:a16="http://schemas.microsoft.com/office/drawing/2014/main" id="{00000000-0008-0000-0500-0000566C0000}"/>
            </a:ext>
          </a:extLst>
        </xdr:cNvPr>
        <xdr:cNvSpPr>
          <a:spLocks noChangeArrowheads="1"/>
        </xdr:cNvSpPr>
      </xdr:nvSpPr>
      <xdr:spPr bwMode="auto">
        <a:xfrm>
          <a:off x="3924300" y="5686425"/>
          <a:ext cx="257175"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15</a:t>
          </a:r>
        </a:p>
      </xdr:txBody>
    </xdr:sp>
    <xdr:clientData/>
  </xdr:twoCellAnchor>
  <xdr:twoCellAnchor>
    <xdr:from>
      <xdr:col>11</xdr:col>
      <xdr:colOff>12700</xdr:colOff>
      <xdr:row>45</xdr:row>
      <xdr:rowOff>40640</xdr:rowOff>
    </xdr:from>
    <xdr:to>
      <xdr:col>11</xdr:col>
      <xdr:colOff>281301</xdr:colOff>
      <xdr:row>46</xdr:row>
      <xdr:rowOff>27090</xdr:rowOff>
    </xdr:to>
    <xdr:sp macro="" textlink="">
      <xdr:nvSpPr>
        <xdr:cNvPr id="27736" name="Rectangle 88">
          <a:extLst>
            <a:ext uri="{FF2B5EF4-FFF2-40B4-BE49-F238E27FC236}">
              <a16:creationId xmlns:a16="http://schemas.microsoft.com/office/drawing/2014/main" id="{00000000-0008-0000-0500-0000586C0000}"/>
            </a:ext>
          </a:extLst>
        </xdr:cNvPr>
        <xdr:cNvSpPr>
          <a:spLocks noChangeArrowheads="1"/>
        </xdr:cNvSpPr>
      </xdr:nvSpPr>
      <xdr:spPr bwMode="auto">
        <a:xfrm>
          <a:off x="4124325" y="5686425"/>
          <a:ext cx="257175"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16</a:t>
          </a:r>
        </a:p>
      </xdr:txBody>
    </xdr:sp>
    <xdr:clientData/>
  </xdr:twoCellAnchor>
  <xdr:twoCellAnchor>
    <xdr:from>
      <xdr:col>11</xdr:col>
      <xdr:colOff>214630</xdr:colOff>
      <xdr:row>45</xdr:row>
      <xdr:rowOff>40640</xdr:rowOff>
    </xdr:from>
    <xdr:to>
      <xdr:col>12</xdr:col>
      <xdr:colOff>140293</xdr:colOff>
      <xdr:row>46</xdr:row>
      <xdr:rowOff>27090</xdr:rowOff>
    </xdr:to>
    <xdr:sp macro="" textlink="">
      <xdr:nvSpPr>
        <xdr:cNvPr id="27738" name="Rectangle 90">
          <a:extLst>
            <a:ext uri="{FF2B5EF4-FFF2-40B4-BE49-F238E27FC236}">
              <a16:creationId xmlns:a16="http://schemas.microsoft.com/office/drawing/2014/main" id="{00000000-0008-0000-0500-00005A6C0000}"/>
            </a:ext>
          </a:extLst>
        </xdr:cNvPr>
        <xdr:cNvSpPr>
          <a:spLocks noChangeArrowheads="1"/>
        </xdr:cNvSpPr>
      </xdr:nvSpPr>
      <xdr:spPr bwMode="auto">
        <a:xfrm>
          <a:off x="4324350" y="5686425"/>
          <a:ext cx="257175"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17</a:t>
          </a: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24</xdr:row>
          <xdr:rowOff>152400</xdr:rowOff>
        </xdr:from>
        <xdr:to>
          <xdr:col>1</xdr:col>
          <xdr:colOff>371475</xdr:colOff>
          <xdr:row>26</xdr:row>
          <xdr:rowOff>28575</xdr:rowOff>
        </xdr:to>
        <xdr:sp macro="" textlink="">
          <xdr:nvSpPr>
            <xdr:cNvPr id="22803" name="Check Box 275" hidden="1">
              <a:extLst>
                <a:ext uri="{63B3BB69-23CF-44E3-9099-C40C66FF867C}">
                  <a14:compatExt spid="_x0000_s22803"/>
                </a:ext>
                <a:ext uri="{FF2B5EF4-FFF2-40B4-BE49-F238E27FC236}">
                  <a16:creationId xmlns:a16="http://schemas.microsoft.com/office/drawing/2014/main" id="{00000000-0008-0000-0500-000013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142875</xdr:rowOff>
        </xdr:from>
        <xdr:to>
          <xdr:col>1</xdr:col>
          <xdr:colOff>371475</xdr:colOff>
          <xdr:row>27</xdr:row>
          <xdr:rowOff>28575</xdr:rowOff>
        </xdr:to>
        <xdr:sp macro="" textlink="">
          <xdr:nvSpPr>
            <xdr:cNvPr id="22804" name="Check Box 276" hidden="1">
              <a:extLst>
                <a:ext uri="{63B3BB69-23CF-44E3-9099-C40C66FF867C}">
                  <a14:compatExt spid="_x0000_s22804"/>
                </a:ext>
                <a:ext uri="{FF2B5EF4-FFF2-40B4-BE49-F238E27FC236}">
                  <a16:creationId xmlns:a16="http://schemas.microsoft.com/office/drawing/2014/main" id="{00000000-0008-0000-0500-000014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142875</xdr:rowOff>
        </xdr:from>
        <xdr:to>
          <xdr:col>1</xdr:col>
          <xdr:colOff>371475</xdr:colOff>
          <xdr:row>28</xdr:row>
          <xdr:rowOff>28575</xdr:rowOff>
        </xdr:to>
        <xdr:sp macro="" textlink="">
          <xdr:nvSpPr>
            <xdr:cNvPr id="22805" name="Check Box 277" hidden="1">
              <a:extLst>
                <a:ext uri="{63B3BB69-23CF-44E3-9099-C40C66FF867C}">
                  <a14:compatExt spid="_x0000_s22805"/>
                </a:ext>
                <a:ext uri="{FF2B5EF4-FFF2-40B4-BE49-F238E27FC236}">
                  <a16:creationId xmlns:a16="http://schemas.microsoft.com/office/drawing/2014/main" id="{00000000-0008-0000-0500-000015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142875</xdr:rowOff>
        </xdr:from>
        <xdr:to>
          <xdr:col>1</xdr:col>
          <xdr:colOff>371475</xdr:colOff>
          <xdr:row>29</xdr:row>
          <xdr:rowOff>28575</xdr:rowOff>
        </xdr:to>
        <xdr:sp macro="" textlink="">
          <xdr:nvSpPr>
            <xdr:cNvPr id="22806" name="Check Box 278" hidden="1">
              <a:extLst>
                <a:ext uri="{63B3BB69-23CF-44E3-9099-C40C66FF867C}">
                  <a14:compatExt spid="_x0000_s22806"/>
                </a:ext>
                <a:ext uri="{FF2B5EF4-FFF2-40B4-BE49-F238E27FC236}">
                  <a16:creationId xmlns:a16="http://schemas.microsoft.com/office/drawing/2014/main" id="{00000000-0008-0000-0500-000016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142875</xdr:rowOff>
        </xdr:from>
        <xdr:to>
          <xdr:col>1</xdr:col>
          <xdr:colOff>371475</xdr:colOff>
          <xdr:row>30</xdr:row>
          <xdr:rowOff>28575</xdr:rowOff>
        </xdr:to>
        <xdr:sp macro="" textlink="">
          <xdr:nvSpPr>
            <xdr:cNvPr id="22807" name="Check Box 279" hidden="1">
              <a:extLst>
                <a:ext uri="{63B3BB69-23CF-44E3-9099-C40C66FF867C}">
                  <a14:compatExt spid="_x0000_s22807"/>
                </a:ext>
                <a:ext uri="{FF2B5EF4-FFF2-40B4-BE49-F238E27FC236}">
                  <a16:creationId xmlns:a16="http://schemas.microsoft.com/office/drawing/2014/main" id="{00000000-0008-0000-0500-000017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142875</xdr:rowOff>
        </xdr:from>
        <xdr:to>
          <xdr:col>12</xdr:col>
          <xdr:colOff>9525</xdr:colOff>
          <xdr:row>28</xdr:row>
          <xdr:rowOff>28575</xdr:rowOff>
        </xdr:to>
        <xdr:sp macro="" textlink="">
          <xdr:nvSpPr>
            <xdr:cNvPr id="22808" name="Check Box 280" hidden="1">
              <a:extLst>
                <a:ext uri="{63B3BB69-23CF-44E3-9099-C40C66FF867C}">
                  <a14:compatExt spid="_x0000_s22808"/>
                </a:ext>
                <a:ext uri="{FF2B5EF4-FFF2-40B4-BE49-F238E27FC236}">
                  <a16:creationId xmlns:a16="http://schemas.microsoft.com/office/drawing/2014/main" id="{00000000-0008-0000-0500-000018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142875</xdr:rowOff>
        </xdr:from>
        <xdr:to>
          <xdr:col>12</xdr:col>
          <xdr:colOff>9525</xdr:colOff>
          <xdr:row>27</xdr:row>
          <xdr:rowOff>28575</xdr:rowOff>
        </xdr:to>
        <xdr:sp macro="" textlink="">
          <xdr:nvSpPr>
            <xdr:cNvPr id="22809" name="Check Box 281" hidden="1">
              <a:extLst>
                <a:ext uri="{63B3BB69-23CF-44E3-9099-C40C66FF867C}">
                  <a14:compatExt spid="_x0000_s22809"/>
                </a:ext>
                <a:ext uri="{FF2B5EF4-FFF2-40B4-BE49-F238E27FC236}">
                  <a16:creationId xmlns:a16="http://schemas.microsoft.com/office/drawing/2014/main" id="{00000000-0008-0000-0500-000019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142875</xdr:rowOff>
        </xdr:from>
        <xdr:to>
          <xdr:col>12</xdr:col>
          <xdr:colOff>9525</xdr:colOff>
          <xdr:row>26</xdr:row>
          <xdr:rowOff>28575</xdr:rowOff>
        </xdr:to>
        <xdr:sp macro="" textlink="">
          <xdr:nvSpPr>
            <xdr:cNvPr id="22810" name="Check Box 282" hidden="1">
              <a:extLst>
                <a:ext uri="{63B3BB69-23CF-44E3-9099-C40C66FF867C}">
                  <a14:compatExt spid="_x0000_s22810"/>
                </a:ext>
                <a:ext uri="{FF2B5EF4-FFF2-40B4-BE49-F238E27FC236}">
                  <a16:creationId xmlns:a16="http://schemas.microsoft.com/office/drawing/2014/main" id="{00000000-0008-0000-0500-00001A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9525</xdr:rowOff>
        </xdr:from>
        <xdr:to>
          <xdr:col>1</xdr:col>
          <xdr:colOff>390525</xdr:colOff>
          <xdr:row>43</xdr:row>
          <xdr:rowOff>66675</xdr:rowOff>
        </xdr:to>
        <xdr:sp macro="" textlink="">
          <xdr:nvSpPr>
            <xdr:cNvPr id="22815" name="Check Box 287" hidden="1">
              <a:extLst>
                <a:ext uri="{63B3BB69-23CF-44E3-9099-C40C66FF867C}">
                  <a14:compatExt spid="_x0000_s22815"/>
                </a:ext>
                <a:ext uri="{FF2B5EF4-FFF2-40B4-BE49-F238E27FC236}">
                  <a16:creationId xmlns:a16="http://schemas.microsoft.com/office/drawing/2014/main" id="{00000000-0008-0000-0500-00001F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142875</xdr:rowOff>
        </xdr:from>
        <xdr:to>
          <xdr:col>1</xdr:col>
          <xdr:colOff>371475</xdr:colOff>
          <xdr:row>34</xdr:row>
          <xdr:rowOff>28575</xdr:rowOff>
        </xdr:to>
        <xdr:sp macro="" textlink="">
          <xdr:nvSpPr>
            <xdr:cNvPr id="22816" name="Check Box 288" hidden="1">
              <a:extLst>
                <a:ext uri="{63B3BB69-23CF-44E3-9099-C40C66FF867C}">
                  <a14:compatExt spid="_x0000_s22816"/>
                </a:ext>
                <a:ext uri="{FF2B5EF4-FFF2-40B4-BE49-F238E27FC236}">
                  <a16:creationId xmlns:a16="http://schemas.microsoft.com/office/drawing/2014/main" id="{00000000-0008-0000-0500-000020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0</xdr:rowOff>
        </xdr:from>
        <xdr:to>
          <xdr:col>1</xdr:col>
          <xdr:colOff>371475</xdr:colOff>
          <xdr:row>33</xdr:row>
          <xdr:rowOff>47625</xdr:rowOff>
        </xdr:to>
        <xdr:sp macro="" textlink="">
          <xdr:nvSpPr>
            <xdr:cNvPr id="22817" name="Check Box 289" hidden="1">
              <a:extLst>
                <a:ext uri="{63B3BB69-23CF-44E3-9099-C40C66FF867C}">
                  <a14:compatExt spid="_x0000_s22817"/>
                </a:ext>
                <a:ext uri="{FF2B5EF4-FFF2-40B4-BE49-F238E27FC236}">
                  <a16:creationId xmlns:a16="http://schemas.microsoft.com/office/drawing/2014/main" id="{00000000-0008-0000-0500-000021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152400</xdr:rowOff>
        </xdr:from>
        <xdr:to>
          <xdr:col>7</xdr:col>
          <xdr:colOff>161925</xdr:colOff>
          <xdr:row>36</xdr:row>
          <xdr:rowOff>38100</xdr:rowOff>
        </xdr:to>
        <xdr:sp macro="" textlink="">
          <xdr:nvSpPr>
            <xdr:cNvPr id="22818" name="Check Box 290" hidden="1">
              <a:extLst>
                <a:ext uri="{63B3BB69-23CF-44E3-9099-C40C66FF867C}">
                  <a14:compatExt spid="_x0000_s22818"/>
                </a:ext>
                <a:ext uri="{FF2B5EF4-FFF2-40B4-BE49-F238E27FC236}">
                  <a16:creationId xmlns:a16="http://schemas.microsoft.com/office/drawing/2014/main" id="{00000000-0008-0000-0500-000022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Part Submission Warrant (PSW)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36</xdr:row>
          <xdr:rowOff>152400</xdr:rowOff>
        </xdr:from>
        <xdr:to>
          <xdr:col>11</xdr:col>
          <xdr:colOff>219075</xdr:colOff>
          <xdr:row>38</xdr:row>
          <xdr:rowOff>38100</xdr:rowOff>
        </xdr:to>
        <xdr:sp macro="" textlink="">
          <xdr:nvSpPr>
            <xdr:cNvPr id="22819" name="Check Box 291" hidden="1">
              <a:extLst>
                <a:ext uri="{63B3BB69-23CF-44E3-9099-C40C66FF867C}">
                  <a14:compatExt spid="_x0000_s22819"/>
                </a:ext>
                <a:ext uri="{FF2B5EF4-FFF2-40B4-BE49-F238E27FC236}">
                  <a16:creationId xmlns:a16="http://schemas.microsoft.com/office/drawing/2014/main" id="{00000000-0008-0000-0500-000023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5a. Print Notes:  Material Tests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142875</xdr:rowOff>
        </xdr:from>
        <xdr:to>
          <xdr:col>12</xdr:col>
          <xdr:colOff>9525</xdr:colOff>
          <xdr:row>29</xdr:row>
          <xdr:rowOff>28575</xdr:rowOff>
        </xdr:to>
        <xdr:sp macro="" textlink="">
          <xdr:nvSpPr>
            <xdr:cNvPr id="22822" name="Check Box 294" hidden="1">
              <a:extLst>
                <a:ext uri="{63B3BB69-23CF-44E3-9099-C40C66FF867C}">
                  <a14:compatExt spid="_x0000_s22822"/>
                </a:ext>
                <a:ext uri="{FF2B5EF4-FFF2-40B4-BE49-F238E27FC236}">
                  <a16:creationId xmlns:a16="http://schemas.microsoft.com/office/drawing/2014/main" id="{00000000-0008-0000-0500-000026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xdr:row>
          <xdr:rowOff>0</xdr:rowOff>
        </xdr:from>
        <xdr:to>
          <xdr:col>8</xdr:col>
          <xdr:colOff>152400</xdr:colOff>
          <xdr:row>8</xdr:row>
          <xdr:rowOff>47625</xdr:rowOff>
        </xdr:to>
        <xdr:sp macro="" textlink="">
          <xdr:nvSpPr>
            <xdr:cNvPr id="22823" name="Check Box 295" hidden="1">
              <a:extLst>
                <a:ext uri="{63B3BB69-23CF-44E3-9099-C40C66FF867C}">
                  <a14:compatExt spid="_x0000_s22823"/>
                </a:ext>
                <a:ext uri="{FF2B5EF4-FFF2-40B4-BE49-F238E27FC236}">
                  <a16:creationId xmlns:a16="http://schemas.microsoft.com/office/drawing/2014/main" id="{00000000-0008-0000-0500-000027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9</xdr:col>
          <xdr:colOff>133350</xdr:colOff>
          <xdr:row>8</xdr:row>
          <xdr:rowOff>47625</xdr:rowOff>
        </xdr:to>
        <xdr:sp macro="" textlink="">
          <xdr:nvSpPr>
            <xdr:cNvPr id="22824" name="Check Box 296" hidden="1">
              <a:extLst>
                <a:ext uri="{63B3BB69-23CF-44E3-9099-C40C66FF867C}">
                  <a14:compatExt spid="_x0000_s22824"/>
                </a:ext>
                <a:ext uri="{FF2B5EF4-FFF2-40B4-BE49-F238E27FC236}">
                  <a16:creationId xmlns:a16="http://schemas.microsoft.com/office/drawing/2014/main" id="{00000000-0008-0000-0500-000028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142875</xdr:rowOff>
        </xdr:from>
        <xdr:to>
          <xdr:col>12</xdr:col>
          <xdr:colOff>9525</xdr:colOff>
          <xdr:row>30</xdr:row>
          <xdr:rowOff>28575</xdr:rowOff>
        </xdr:to>
        <xdr:sp macro="" textlink="">
          <xdr:nvSpPr>
            <xdr:cNvPr id="22829" name="Check Box 301" hidden="1">
              <a:extLst>
                <a:ext uri="{63B3BB69-23CF-44E3-9099-C40C66FF867C}">
                  <a14:compatExt spid="_x0000_s22829"/>
                </a:ext>
                <a:ext uri="{FF2B5EF4-FFF2-40B4-BE49-F238E27FC236}">
                  <a16:creationId xmlns:a16="http://schemas.microsoft.com/office/drawing/2014/main" id="{00000000-0008-0000-0500-00002D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66</xdr:row>
          <xdr:rowOff>0</xdr:rowOff>
        </xdr:from>
        <xdr:to>
          <xdr:col>7</xdr:col>
          <xdr:colOff>161925</xdr:colOff>
          <xdr:row>67</xdr:row>
          <xdr:rowOff>47625</xdr:rowOff>
        </xdr:to>
        <xdr:sp macro="" textlink="">
          <xdr:nvSpPr>
            <xdr:cNvPr id="22830" name="Check Box 302" hidden="1">
              <a:extLst>
                <a:ext uri="{63B3BB69-23CF-44E3-9099-C40C66FF867C}">
                  <a14:compatExt spid="_x0000_s22830"/>
                </a:ext>
                <a:ext uri="{FF2B5EF4-FFF2-40B4-BE49-F238E27FC236}">
                  <a16:creationId xmlns:a16="http://schemas.microsoft.com/office/drawing/2014/main" id="{00000000-0008-0000-0500-00002E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66</xdr:row>
          <xdr:rowOff>0</xdr:rowOff>
        </xdr:from>
        <xdr:to>
          <xdr:col>9</xdr:col>
          <xdr:colOff>247650</xdr:colOff>
          <xdr:row>67</xdr:row>
          <xdr:rowOff>47625</xdr:rowOff>
        </xdr:to>
        <xdr:sp macro="" textlink="">
          <xdr:nvSpPr>
            <xdr:cNvPr id="22831" name="Check Box 303" hidden="1">
              <a:extLst>
                <a:ext uri="{63B3BB69-23CF-44E3-9099-C40C66FF867C}">
                  <a14:compatExt spid="_x0000_s22831"/>
                </a:ext>
                <a:ext uri="{FF2B5EF4-FFF2-40B4-BE49-F238E27FC236}">
                  <a16:creationId xmlns:a16="http://schemas.microsoft.com/office/drawing/2014/main" id="{00000000-0008-0000-0500-00002F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66</xdr:row>
          <xdr:rowOff>0</xdr:rowOff>
        </xdr:from>
        <xdr:to>
          <xdr:col>10</xdr:col>
          <xdr:colOff>342900</xdr:colOff>
          <xdr:row>67</xdr:row>
          <xdr:rowOff>66675</xdr:rowOff>
        </xdr:to>
        <xdr:sp macro="" textlink="">
          <xdr:nvSpPr>
            <xdr:cNvPr id="22832" name="Check Box 304" hidden="1">
              <a:extLst>
                <a:ext uri="{63B3BB69-23CF-44E3-9099-C40C66FF867C}">
                  <a14:compatExt spid="_x0000_s22832"/>
                </a:ext>
                <a:ext uri="{FF2B5EF4-FFF2-40B4-BE49-F238E27FC236}">
                  <a16:creationId xmlns:a16="http://schemas.microsoft.com/office/drawing/2014/main" id="{00000000-0008-0000-0500-000030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55</xdr:row>
          <xdr:rowOff>0</xdr:rowOff>
        </xdr:from>
        <xdr:to>
          <xdr:col>10</xdr:col>
          <xdr:colOff>180975</xdr:colOff>
          <xdr:row>56</xdr:row>
          <xdr:rowOff>47625</xdr:rowOff>
        </xdr:to>
        <xdr:sp macro="" textlink="">
          <xdr:nvSpPr>
            <xdr:cNvPr id="22835" name="Check Box 307" hidden="1">
              <a:extLst>
                <a:ext uri="{63B3BB69-23CF-44E3-9099-C40C66FF867C}">
                  <a14:compatExt spid="_x0000_s22835"/>
                </a:ext>
                <a:ext uri="{FF2B5EF4-FFF2-40B4-BE49-F238E27FC236}">
                  <a16:creationId xmlns:a16="http://schemas.microsoft.com/office/drawing/2014/main" id="{00000000-0008-0000-0500-000033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55</xdr:row>
          <xdr:rowOff>0</xdr:rowOff>
        </xdr:from>
        <xdr:to>
          <xdr:col>10</xdr:col>
          <xdr:colOff>495300</xdr:colOff>
          <xdr:row>56</xdr:row>
          <xdr:rowOff>47625</xdr:rowOff>
        </xdr:to>
        <xdr:sp macro="" textlink="">
          <xdr:nvSpPr>
            <xdr:cNvPr id="22836" name="Check Box 308" hidden="1">
              <a:extLst>
                <a:ext uri="{63B3BB69-23CF-44E3-9099-C40C66FF867C}">
                  <a14:compatExt spid="_x0000_s22836"/>
                </a:ext>
                <a:ext uri="{FF2B5EF4-FFF2-40B4-BE49-F238E27FC236}">
                  <a16:creationId xmlns:a16="http://schemas.microsoft.com/office/drawing/2014/main" id="{00000000-0008-0000-0500-000034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55</xdr:row>
          <xdr:rowOff>0</xdr:rowOff>
        </xdr:from>
        <xdr:to>
          <xdr:col>11</xdr:col>
          <xdr:colOff>161925</xdr:colOff>
          <xdr:row>56</xdr:row>
          <xdr:rowOff>47625</xdr:rowOff>
        </xdr:to>
        <xdr:sp macro="" textlink="">
          <xdr:nvSpPr>
            <xdr:cNvPr id="22837" name="Check Box 309" hidden="1">
              <a:extLst>
                <a:ext uri="{63B3BB69-23CF-44E3-9099-C40C66FF867C}">
                  <a14:compatExt spid="_x0000_s22837"/>
                </a:ext>
                <a:ext uri="{FF2B5EF4-FFF2-40B4-BE49-F238E27FC236}">
                  <a16:creationId xmlns:a16="http://schemas.microsoft.com/office/drawing/2014/main" id="{00000000-0008-0000-0500-000035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45</xdr:row>
          <xdr:rowOff>161925</xdr:rowOff>
        </xdr:from>
        <xdr:to>
          <xdr:col>4</xdr:col>
          <xdr:colOff>38100</xdr:colOff>
          <xdr:row>47</xdr:row>
          <xdr:rowOff>0</xdr:rowOff>
        </xdr:to>
        <xdr:sp macro="" textlink="">
          <xdr:nvSpPr>
            <xdr:cNvPr id="22937" name="Check Box 409" hidden="1">
              <a:extLst>
                <a:ext uri="{63B3BB69-23CF-44E3-9099-C40C66FF867C}">
                  <a14:compatExt spid="_x0000_s22937"/>
                </a:ext>
                <a:ext uri="{FF2B5EF4-FFF2-40B4-BE49-F238E27FC236}">
                  <a16:creationId xmlns:a16="http://schemas.microsoft.com/office/drawing/2014/main" id="{00000000-0008-0000-0500-000099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314325</xdr:colOff>
          <xdr:row>45</xdr:row>
          <xdr:rowOff>161925</xdr:rowOff>
        </xdr:from>
        <xdr:to>
          <xdr:col>4</xdr:col>
          <xdr:colOff>276225</xdr:colOff>
          <xdr:row>47</xdr:row>
          <xdr:rowOff>0</xdr:rowOff>
        </xdr:to>
        <xdr:sp macro="" textlink="">
          <xdr:nvSpPr>
            <xdr:cNvPr id="22938" name="Check Box 410" hidden="1">
              <a:extLst>
                <a:ext uri="{63B3BB69-23CF-44E3-9099-C40C66FF867C}">
                  <a14:compatExt spid="_x0000_s22938"/>
                </a:ext>
                <a:ext uri="{FF2B5EF4-FFF2-40B4-BE49-F238E27FC236}">
                  <a16:creationId xmlns:a16="http://schemas.microsoft.com/office/drawing/2014/main" id="{00000000-0008-0000-0500-00009A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45</xdr:row>
          <xdr:rowOff>161925</xdr:rowOff>
        </xdr:from>
        <xdr:to>
          <xdr:col>5</xdr:col>
          <xdr:colOff>142875</xdr:colOff>
          <xdr:row>47</xdr:row>
          <xdr:rowOff>0</xdr:rowOff>
        </xdr:to>
        <xdr:sp macro="" textlink="">
          <xdr:nvSpPr>
            <xdr:cNvPr id="22939" name="Check Box 411" hidden="1">
              <a:extLst>
                <a:ext uri="{63B3BB69-23CF-44E3-9099-C40C66FF867C}">
                  <a14:compatExt spid="_x0000_s22939"/>
                </a:ext>
                <a:ext uri="{FF2B5EF4-FFF2-40B4-BE49-F238E27FC236}">
                  <a16:creationId xmlns:a16="http://schemas.microsoft.com/office/drawing/2014/main" id="{00000000-0008-0000-0500-00009B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47625</xdr:colOff>
          <xdr:row>45</xdr:row>
          <xdr:rowOff>161925</xdr:rowOff>
        </xdr:from>
        <xdr:to>
          <xdr:col>6</xdr:col>
          <xdr:colOff>9525</xdr:colOff>
          <xdr:row>47</xdr:row>
          <xdr:rowOff>0</xdr:rowOff>
        </xdr:to>
        <xdr:sp macro="" textlink="">
          <xdr:nvSpPr>
            <xdr:cNvPr id="22940" name="Check Box 412" hidden="1">
              <a:extLst>
                <a:ext uri="{63B3BB69-23CF-44E3-9099-C40C66FF867C}">
                  <a14:compatExt spid="_x0000_s22940"/>
                </a:ext>
                <a:ext uri="{FF2B5EF4-FFF2-40B4-BE49-F238E27FC236}">
                  <a16:creationId xmlns:a16="http://schemas.microsoft.com/office/drawing/2014/main" id="{00000000-0008-0000-0500-00009C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257175</xdr:colOff>
          <xdr:row>45</xdr:row>
          <xdr:rowOff>161925</xdr:rowOff>
        </xdr:from>
        <xdr:to>
          <xdr:col>6</xdr:col>
          <xdr:colOff>219075</xdr:colOff>
          <xdr:row>47</xdr:row>
          <xdr:rowOff>0</xdr:rowOff>
        </xdr:to>
        <xdr:sp macro="" textlink="">
          <xdr:nvSpPr>
            <xdr:cNvPr id="22941" name="Check Box 413" hidden="1">
              <a:extLst>
                <a:ext uri="{63B3BB69-23CF-44E3-9099-C40C66FF867C}">
                  <a14:compatExt spid="_x0000_s22941"/>
                </a:ext>
                <a:ext uri="{FF2B5EF4-FFF2-40B4-BE49-F238E27FC236}">
                  <a16:creationId xmlns:a16="http://schemas.microsoft.com/office/drawing/2014/main" id="{00000000-0008-0000-0500-00009D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114300</xdr:colOff>
          <xdr:row>45</xdr:row>
          <xdr:rowOff>161925</xdr:rowOff>
        </xdr:from>
        <xdr:to>
          <xdr:col>7</xdr:col>
          <xdr:colOff>66675</xdr:colOff>
          <xdr:row>47</xdr:row>
          <xdr:rowOff>0</xdr:rowOff>
        </xdr:to>
        <xdr:sp macro="" textlink="">
          <xdr:nvSpPr>
            <xdr:cNvPr id="22942" name="Check Box 414" hidden="1">
              <a:extLst>
                <a:ext uri="{63B3BB69-23CF-44E3-9099-C40C66FF867C}">
                  <a14:compatExt spid="_x0000_s22942"/>
                </a:ext>
                <a:ext uri="{FF2B5EF4-FFF2-40B4-BE49-F238E27FC236}">
                  <a16:creationId xmlns:a16="http://schemas.microsoft.com/office/drawing/2014/main" id="{00000000-0008-0000-0500-00009E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314325</xdr:colOff>
          <xdr:row>45</xdr:row>
          <xdr:rowOff>161925</xdr:rowOff>
        </xdr:from>
        <xdr:to>
          <xdr:col>7</xdr:col>
          <xdr:colOff>276225</xdr:colOff>
          <xdr:row>47</xdr:row>
          <xdr:rowOff>0</xdr:rowOff>
        </xdr:to>
        <xdr:sp macro="" textlink="">
          <xdr:nvSpPr>
            <xdr:cNvPr id="22943" name="Check Box 415" hidden="1">
              <a:extLst>
                <a:ext uri="{63B3BB69-23CF-44E3-9099-C40C66FF867C}">
                  <a14:compatExt spid="_x0000_s22943"/>
                </a:ext>
                <a:ext uri="{FF2B5EF4-FFF2-40B4-BE49-F238E27FC236}">
                  <a16:creationId xmlns:a16="http://schemas.microsoft.com/office/drawing/2014/main" id="{00000000-0008-0000-0500-00009F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161925</xdr:colOff>
          <xdr:row>45</xdr:row>
          <xdr:rowOff>161925</xdr:rowOff>
        </xdr:from>
        <xdr:to>
          <xdr:col>8</xdr:col>
          <xdr:colOff>123825</xdr:colOff>
          <xdr:row>47</xdr:row>
          <xdr:rowOff>0</xdr:rowOff>
        </xdr:to>
        <xdr:sp macro="" textlink="">
          <xdr:nvSpPr>
            <xdr:cNvPr id="22944" name="Check Box 416" hidden="1">
              <a:extLst>
                <a:ext uri="{63B3BB69-23CF-44E3-9099-C40C66FF867C}">
                  <a14:compatExt spid="_x0000_s22944"/>
                </a:ext>
                <a:ext uri="{FF2B5EF4-FFF2-40B4-BE49-F238E27FC236}">
                  <a16:creationId xmlns:a16="http://schemas.microsoft.com/office/drawing/2014/main" id="{00000000-0008-0000-0500-0000A0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9525</xdr:colOff>
          <xdr:row>45</xdr:row>
          <xdr:rowOff>161925</xdr:rowOff>
        </xdr:from>
        <xdr:to>
          <xdr:col>8</xdr:col>
          <xdr:colOff>333375</xdr:colOff>
          <xdr:row>47</xdr:row>
          <xdr:rowOff>0</xdr:rowOff>
        </xdr:to>
        <xdr:sp macro="" textlink="">
          <xdr:nvSpPr>
            <xdr:cNvPr id="22945" name="Check Box 417" hidden="1">
              <a:extLst>
                <a:ext uri="{63B3BB69-23CF-44E3-9099-C40C66FF867C}">
                  <a14:compatExt spid="_x0000_s22945"/>
                </a:ext>
                <a:ext uri="{FF2B5EF4-FFF2-40B4-BE49-F238E27FC236}">
                  <a16:creationId xmlns:a16="http://schemas.microsoft.com/office/drawing/2014/main" id="{00000000-0008-0000-0500-0000A1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219075</xdr:colOff>
          <xdr:row>45</xdr:row>
          <xdr:rowOff>161925</xdr:rowOff>
        </xdr:from>
        <xdr:to>
          <xdr:col>9</xdr:col>
          <xdr:colOff>123825</xdr:colOff>
          <xdr:row>47</xdr:row>
          <xdr:rowOff>0</xdr:rowOff>
        </xdr:to>
        <xdr:sp macro="" textlink="">
          <xdr:nvSpPr>
            <xdr:cNvPr id="22946" name="Check Box 418" hidden="1">
              <a:extLst>
                <a:ext uri="{63B3BB69-23CF-44E3-9099-C40C66FF867C}">
                  <a14:compatExt spid="_x0000_s22946"/>
                </a:ext>
                <a:ext uri="{FF2B5EF4-FFF2-40B4-BE49-F238E27FC236}">
                  <a16:creationId xmlns:a16="http://schemas.microsoft.com/office/drawing/2014/main" id="{00000000-0008-0000-0500-0000A2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9525</xdr:colOff>
          <xdr:row>45</xdr:row>
          <xdr:rowOff>161925</xdr:rowOff>
        </xdr:from>
        <xdr:to>
          <xdr:col>9</xdr:col>
          <xdr:colOff>342900</xdr:colOff>
          <xdr:row>47</xdr:row>
          <xdr:rowOff>0</xdr:rowOff>
        </xdr:to>
        <xdr:sp macro="" textlink="">
          <xdr:nvSpPr>
            <xdr:cNvPr id="22947" name="Check Box 419" hidden="1">
              <a:extLst>
                <a:ext uri="{63B3BB69-23CF-44E3-9099-C40C66FF867C}">
                  <a14:compatExt spid="_x0000_s22947"/>
                </a:ext>
                <a:ext uri="{FF2B5EF4-FFF2-40B4-BE49-F238E27FC236}">
                  <a16:creationId xmlns:a16="http://schemas.microsoft.com/office/drawing/2014/main" id="{00000000-0008-0000-0500-0000A3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228600</xdr:colOff>
          <xdr:row>45</xdr:row>
          <xdr:rowOff>161925</xdr:rowOff>
        </xdr:from>
        <xdr:to>
          <xdr:col>10</xdr:col>
          <xdr:colOff>190500</xdr:colOff>
          <xdr:row>47</xdr:row>
          <xdr:rowOff>0</xdr:rowOff>
        </xdr:to>
        <xdr:sp macro="" textlink="">
          <xdr:nvSpPr>
            <xdr:cNvPr id="22948" name="Check Box 420" hidden="1">
              <a:extLst>
                <a:ext uri="{63B3BB69-23CF-44E3-9099-C40C66FF867C}">
                  <a14:compatExt spid="_x0000_s22948"/>
                </a:ext>
                <a:ext uri="{FF2B5EF4-FFF2-40B4-BE49-F238E27FC236}">
                  <a16:creationId xmlns:a16="http://schemas.microsoft.com/office/drawing/2014/main" id="{00000000-0008-0000-0500-0000A4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85725</xdr:colOff>
          <xdr:row>45</xdr:row>
          <xdr:rowOff>161925</xdr:rowOff>
        </xdr:from>
        <xdr:to>
          <xdr:col>10</xdr:col>
          <xdr:colOff>409575</xdr:colOff>
          <xdr:row>47</xdr:row>
          <xdr:rowOff>0</xdr:rowOff>
        </xdr:to>
        <xdr:sp macro="" textlink="">
          <xdr:nvSpPr>
            <xdr:cNvPr id="22949" name="Check Box 421" hidden="1">
              <a:extLst>
                <a:ext uri="{63B3BB69-23CF-44E3-9099-C40C66FF867C}">
                  <a14:compatExt spid="_x0000_s22949"/>
                </a:ext>
                <a:ext uri="{FF2B5EF4-FFF2-40B4-BE49-F238E27FC236}">
                  <a16:creationId xmlns:a16="http://schemas.microsoft.com/office/drawing/2014/main" id="{00000000-0008-0000-0500-0000A5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45</xdr:row>
          <xdr:rowOff>161925</xdr:rowOff>
        </xdr:from>
        <xdr:to>
          <xdr:col>10</xdr:col>
          <xdr:colOff>609600</xdr:colOff>
          <xdr:row>47</xdr:row>
          <xdr:rowOff>0</xdr:rowOff>
        </xdr:to>
        <xdr:sp macro="" textlink="">
          <xdr:nvSpPr>
            <xdr:cNvPr id="22950" name="Check Box 422" hidden="1">
              <a:extLst>
                <a:ext uri="{63B3BB69-23CF-44E3-9099-C40C66FF867C}">
                  <a14:compatExt spid="_x0000_s22950"/>
                </a:ext>
                <a:ext uri="{FF2B5EF4-FFF2-40B4-BE49-F238E27FC236}">
                  <a16:creationId xmlns:a16="http://schemas.microsoft.com/office/drawing/2014/main" id="{00000000-0008-0000-0500-0000A6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495300</xdr:colOff>
          <xdr:row>45</xdr:row>
          <xdr:rowOff>161925</xdr:rowOff>
        </xdr:from>
        <xdr:to>
          <xdr:col>11</xdr:col>
          <xdr:colOff>123825</xdr:colOff>
          <xdr:row>47</xdr:row>
          <xdr:rowOff>0</xdr:rowOff>
        </xdr:to>
        <xdr:sp macro="" textlink="">
          <xdr:nvSpPr>
            <xdr:cNvPr id="22951" name="Check Box 423" hidden="1">
              <a:extLst>
                <a:ext uri="{63B3BB69-23CF-44E3-9099-C40C66FF867C}">
                  <a14:compatExt spid="_x0000_s22951"/>
                </a:ext>
                <a:ext uri="{FF2B5EF4-FFF2-40B4-BE49-F238E27FC236}">
                  <a16:creationId xmlns:a16="http://schemas.microsoft.com/office/drawing/2014/main" id="{00000000-0008-0000-0500-0000A7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28575</xdr:colOff>
          <xdr:row>45</xdr:row>
          <xdr:rowOff>161925</xdr:rowOff>
        </xdr:from>
        <xdr:to>
          <xdr:col>11</xdr:col>
          <xdr:colOff>352425</xdr:colOff>
          <xdr:row>47</xdr:row>
          <xdr:rowOff>0</xdr:rowOff>
        </xdr:to>
        <xdr:sp macro="" textlink="">
          <xdr:nvSpPr>
            <xdr:cNvPr id="22952" name="Check Box 424" hidden="1">
              <a:extLst>
                <a:ext uri="{63B3BB69-23CF-44E3-9099-C40C66FF867C}">
                  <a14:compatExt spid="_x0000_s22952"/>
                </a:ext>
                <a:ext uri="{FF2B5EF4-FFF2-40B4-BE49-F238E27FC236}">
                  <a16:creationId xmlns:a16="http://schemas.microsoft.com/office/drawing/2014/main" id="{00000000-0008-0000-0500-0000A8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45</xdr:row>
          <xdr:rowOff>161925</xdr:rowOff>
        </xdr:from>
        <xdr:to>
          <xdr:col>12</xdr:col>
          <xdr:colOff>200025</xdr:colOff>
          <xdr:row>47</xdr:row>
          <xdr:rowOff>0</xdr:rowOff>
        </xdr:to>
        <xdr:sp macro="" textlink="">
          <xdr:nvSpPr>
            <xdr:cNvPr id="22953" name="Check Box 425" hidden="1">
              <a:extLst>
                <a:ext uri="{63B3BB69-23CF-44E3-9099-C40C66FF867C}">
                  <a14:compatExt spid="_x0000_s22953"/>
                </a:ext>
                <a:ext uri="{FF2B5EF4-FFF2-40B4-BE49-F238E27FC236}">
                  <a16:creationId xmlns:a16="http://schemas.microsoft.com/office/drawing/2014/main" id="{00000000-0008-0000-0500-0000A9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152400</xdr:rowOff>
        </xdr:from>
        <xdr:to>
          <xdr:col>5</xdr:col>
          <xdr:colOff>133350</xdr:colOff>
          <xdr:row>37</xdr:row>
          <xdr:rowOff>38100</xdr:rowOff>
        </xdr:to>
        <xdr:sp macro="" textlink="">
          <xdr:nvSpPr>
            <xdr:cNvPr id="22956" name="Check Box 428" hidden="1">
              <a:extLst>
                <a:ext uri="{63B3BB69-23CF-44E3-9099-C40C66FF867C}">
                  <a14:compatExt spid="_x0000_s22956"/>
                </a:ext>
                <a:ext uri="{FF2B5EF4-FFF2-40B4-BE49-F238E27FC236}">
                  <a16:creationId xmlns:a16="http://schemas.microsoft.com/office/drawing/2014/main" id="{00000000-0008-0000-0500-0000AC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Dimensional results (ISIR)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38</xdr:row>
          <xdr:rowOff>123825</xdr:rowOff>
        </xdr:from>
        <xdr:to>
          <xdr:col>11</xdr:col>
          <xdr:colOff>219075</xdr:colOff>
          <xdr:row>40</xdr:row>
          <xdr:rowOff>28575</xdr:rowOff>
        </xdr:to>
        <xdr:sp macro="" textlink="">
          <xdr:nvSpPr>
            <xdr:cNvPr id="22958" name="Check Box 430" hidden="1">
              <a:extLst>
                <a:ext uri="{63B3BB69-23CF-44E3-9099-C40C66FF867C}">
                  <a14:compatExt spid="_x0000_s22958"/>
                </a:ext>
                <a:ext uri="{FF2B5EF4-FFF2-40B4-BE49-F238E27FC236}">
                  <a16:creationId xmlns:a16="http://schemas.microsoft.com/office/drawing/2014/main" id="{00000000-0008-0000-0500-0000AE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5c. Print Notes: Functional Tests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37</xdr:row>
          <xdr:rowOff>142875</xdr:rowOff>
        </xdr:from>
        <xdr:to>
          <xdr:col>12</xdr:col>
          <xdr:colOff>123825</xdr:colOff>
          <xdr:row>39</xdr:row>
          <xdr:rowOff>28575</xdr:rowOff>
        </xdr:to>
        <xdr:sp macro="" textlink="">
          <xdr:nvSpPr>
            <xdr:cNvPr id="22959" name="Check Box 431" hidden="1">
              <a:extLst>
                <a:ext uri="{63B3BB69-23CF-44E3-9099-C40C66FF867C}">
                  <a14:compatExt spid="_x0000_s22959"/>
                </a:ext>
                <a:ext uri="{FF2B5EF4-FFF2-40B4-BE49-F238E27FC236}">
                  <a16:creationId xmlns:a16="http://schemas.microsoft.com/office/drawing/2014/main" id="{00000000-0008-0000-0500-0000AF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5b. Print Notes: Surface Finish Tests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36</xdr:row>
          <xdr:rowOff>152400</xdr:rowOff>
        </xdr:from>
        <xdr:to>
          <xdr:col>16</xdr:col>
          <xdr:colOff>466725</xdr:colOff>
          <xdr:row>38</xdr:row>
          <xdr:rowOff>38100</xdr:rowOff>
        </xdr:to>
        <xdr:sp macro="" textlink="">
          <xdr:nvSpPr>
            <xdr:cNvPr id="22960" name="Check Box 432" hidden="1">
              <a:extLst>
                <a:ext uri="{63B3BB69-23CF-44E3-9099-C40C66FF867C}">
                  <a14:compatExt spid="_x0000_s22960"/>
                </a:ext>
                <a:ext uri="{FF2B5EF4-FFF2-40B4-BE49-F238E27FC236}">
                  <a16:creationId xmlns:a16="http://schemas.microsoft.com/office/drawing/2014/main" id="{00000000-0008-0000-0500-0000B0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5d. Print Notes: Part Identification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152400</xdr:rowOff>
        </xdr:from>
        <xdr:to>
          <xdr:col>5</xdr:col>
          <xdr:colOff>171450</xdr:colOff>
          <xdr:row>38</xdr:row>
          <xdr:rowOff>38100</xdr:rowOff>
        </xdr:to>
        <xdr:sp macro="" textlink="">
          <xdr:nvSpPr>
            <xdr:cNvPr id="22961" name="Check Box 433" hidden="1">
              <a:extLst>
                <a:ext uri="{63B3BB69-23CF-44E3-9099-C40C66FF867C}">
                  <a14:compatExt spid="_x0000_s22961"/>
                </a:ext>
                <a:ext uri="{FF2B5EF4-FFF2-40B4-BE49-F238E27FC236}">
                  <a16:creationId xmlns:a16="http://schemas.microsoft.com/office/drawing/2014/main" id="{00000000-0008-0000-0500-0000B1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 Design Record / Drawing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37</xdr:row>
          <xdr:rowOff>142875</xdr:rowOff>
        </xdr:from>
        <xdr:to>
          <xdr:col>17</xdr:col>
          <xdr:colOff>180975</xdr:colOff>
          <xdr:row>39</xdr:row>
          <xdr:rowOff>28575</xdr:rowOff>
        </xdr:to>
        <xdr:sp macro="" textlink="">
          <xdr:nvSpPr>
            <xdr:cNvPr id="22962" name="Check Box 434" hidden="1">
              <a:extLst>
                <a:ext uri="{63B3BB69-23CF-44E3-9099-C40C66FF867C}">
                  <a14:compatExt spid="_x0000_s22962"/>
                </a:ext>
                <a:ext uri="{FF2B5EF4-FFF2-40B4-BE49-F238E27FC236}">
                  <a16:creationId xmlns:a16="http://schemas.microsoft.com/office/drawing/2014/main" id="{00000000-0008-0000-0500-0000B2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5e. Print Notes: Paint, Plating, Coating Tests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38</xdr:row>
          <xdr:rowOff>123825</xdr:rowOff>
        </xdr:from>
        <xdr:to>
          <xdr:col>14</xdr:col>
          <xdr:colOff>28575</xdr:colOff>
          <xdr:row>40</xdr:row>
          <xdr:rowOff>28575</xdr:rowOff>
        </xdr:to>
        <xdr:sp macro="" textlink="">
          <xdr:nvSpPr>
            <xdr:cNvPr id="22965" name="Check Box 437" hidden="1">
              <a:extLst>
                <a:ext uri="{63B3BB69-23CF-44E3-9099-C40C66FF867C}">
                  <a14:compatExt spid="_x0000_s22965"/>
                </a:ext>
                <a:ext uri="{FF2B5EF4-FFF2-40B4-BE49-F238E27FC236}">
                  <a16:creationId xmlns:a16="http://schemas.microsoft.com/office/drawing/2014/main" id="{00000000-0008-0000-0500-0000B5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5f. Welding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0</xdr:rowOff>
        </xdr:from>
        <xdr:to>
          <xdr:col>1</xdr:col>
          <xdr:colOff>381000</xdr:colOff>
          <xdr:row>48</xdr:row>
          <xdr:rowOff>47625</xdr:rowOff>
        </xdr:to>
        <xdr:sp macro="" textlink="">
          <xdr:nvSpPr>
            <xdr:cNvPr id="23405" name="Check Box 877" hidden="1">
              <a:extLst>
                <a:ext uri="{63B3BB69-23CF-44E3-9099-C40C66FF867C}">
                  <a14:compatExt spid="_x0000_s23405"/>
                </a:ext>
                <a:ext uri="{FF2B5EF4-FFF2-40B4-BE49-F238E27FC236}">
                  <a16:creationId xmlns:a16="http://schemas.microsoft.com/office/drawing/2014/main" id="{00000000-0008-0000-0500-00006D5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8</xdr:col>
          <xdr:colOff>28575</xdr:colOff>
          <xdr:row>50</xdr:row>
          <xdr:rowOff>66675</xdr:rowOff>
        </xdr:to>
        <xdr:sp macro="" textlink="">
          <xdr:nvSpPr>
            <xdr:cNvPr id="23409" name="Check Box 881" hidden="1">
              <a:extLst>
                <a:ext uri="{63B3BB69-23CF-44E3-9099-C40C66FF867C}">
                  <a14:compatExt spid="_x0000_s23409"/>
                </a:ext>
                <a:ext uri="{FF2B5EF4-FFF2-40B4-BE49-F238E27FC236}">
                  <a16:creationId xmlns:a16="http://schemas.microsoft.com/office/drawing/2014/main" id="{00000000-0008-0000-0500-0000715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Part Submission Warrant (PSW)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161925</xdr:rowOff>
        </xdr:from>
        <xdr:to>
          <xdr:col>5</xdr:col>
          <xdr:colOff>276225</xdr:colOff>
          <xdr:row>51</xdr:row>
          <xdr:rowOff>47625</xdr:rowOff>
        </xdr:to>
        <xdr:sp macro="" textlink="">
          <xdr:nvSpPr>
            <xdr:cNvPr id="23410" name="Check Box 882" hidden="1">
              <a:extLst>
                <a:ext uri="{63B3BB69-23CF-44E3-9099-C40C66FF867C}">
                  <a14:compatExt spid="_x0000_s23410"/>
                </a:ext>
                <a:ext uri="{FF2B5EF4-FFF2-40B4-BE49-F238E27FC236}">
                  <a16:creationId xmlns:a16="http://schemas.microsoft.com/office/drawing/2014/main" id="{00000000-0008-0000-0500-0000725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Dimensional results (ISIR)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52</xdr:row>
          <xdr:rowOff>142875</xdr:rowOff>
        </xdr:from>
        <xdr:to>
          <xdr:col>10</xdr:col>
          <xdr:colOff>238125</xdr:colOff>
          <xdr:row>54</xdr:row>
          <xdr:rowOff>28575</xdr:rowOff>
        </xdr:to>
        <xdr:sp macro="" textlink="">
          <xdr:nvSpPr>
            <xdr:cNvPr id="23413" name="Check Box 885" hidden="1">
              <a:extLst>
                <a:ext uri="{63B3BB69-23CF-44E3-9099-C40C66FF867C}">
                  <a14:compatExt spid="_x0000_s23413"/>
                </a:ext>
                <a:ext uri="{FF2B5EF4-FFF2-40B4-BE49-F238E27FC236}">
                  <a16:creationId xmlns:a16="http://schemas.microsoft.com/office/drawing/2014/main" id="{00000000-0008-0000-0500-0000755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52</xdr:row>
          <xdr:rowOff>142875</xdr:rowOff>
        </xdr:from>
        <xdr:to>
          <xdr:col>10</xdr:col>
          <xdr:colOff>523875</xdr:colOff>
          <xdr:row>54</xdr:row>
          <xdr:rowOff>28575</xdr:rowOff>
        </xdr:to>
        <xdr:sp macro="" textlink="">
          <xdr:nvSpPr>
            <xdr:cNvPr id="23414" name="Check Box 886" hidden="1">
              <a:extLst>
                <a:ext uri="{63B3BB69-23CF-44E3-9099-C40C66FF867C}">
                  <a14:compatExt spid="_x0000_s23414"/>
                </a:ext>
                <a:ext uri="{FF2B5EF4-FFF2-40B4-BE49-F238E27FC236}">
                  <a16:creationId xmlns:a16="http://schemas.microsoft.com/office/drawing/2014/main" id="{00000000-0008-0000-0500-0000765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466725</xdr:colOff>
          <xdr:row>52</xdr:row>
          <xdr:rowOff>142875</xdr:rowOff>
        </xdr:from>
        <xdr:to>
          <xdr:col>11</xdr:col>
          <xdr:colOff>257175</xdr:colOff>
          <xdr:row>54</xdr:row>
          <xdr:rowOff>28575</xdr:rowOff>
        </xdr:to>
        <xdr:sp macro="" textlink="">
          <xdr:nvSpPr>
            <xdr:cNvPr id="23415" name="Check Box 887" hidden="1">
              <a:extLst>
                <a:ext uri="{63B3BB69-23CF-44E3-9099-C40C66FF867C}">
                  <a14:compatExt spid="_x0000_s23415"/>
                </a:ext>
                <a:ext uri="{FF2B5EF4-FFF2-40B4-BE49-F238E27FC236}">
                  <a16:creationId xmlns:a16="http://schemas.microsoft.com/office/drawing/2014/main" id="{00000000-0008-0000-0500-0000775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142875</xdr:rowOff>
        </xdr:from>
        <xdr:to>
          <xdr:col>3</xdr:col>
          <xdr:colOff>342900</xdr:colOff>
          <xdr:row>39</xdr:row>
          <xdr:rowOff>28575</xdr:rowOff>
        </xdr:to>
        <xdr:sp macro="" textlink="">
          <xdr:nvSpPr>
            <xdr:cNvPr id="793210" name="Check Box 1658" hidden="1">
              <a:extLst>
                <a:ext uri="{63B3BB69-23CF-44E3-9099-C40C66FF867C}">
                  <a14:compatExt spid="_x0000_s793210"/>
                </a:ext>
                <a:ext uri="{FF2B5EF4-FFF2-40B4-BE49-F238E27FC236}">
                  <a16:creationId xmlns:a16="http://schemas.microsoft.com/office/drawing/2014/main" id="{00000000-0008-0000-0500-00007A1A0C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 PPAP Samples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142875</xdr:rowOff>
        </xdr:from>
        <xdr:to>
          <xdr:col>6</xdr:col>
          <xdr:colOff>57150</xdr:colOff>
          <xdr:row>40</xdr:row>
          <xdr:rowOff>28575</xdr:rowOff>
        </xdr:to>
        <xdr:sp macro="" textlink="">
          <xdr:nvSpPr>
            <xdr:cNvPr id="793211" name="Check Box 1659" hidden="1">
              <a:extLst>
                <a:ext uri="{63B3BB69-23CF-44E3-9099-C40C66FF867C}">
                  <a14:compatExt spid="_x0000_s793211"/>
                </a:ext>
                <a:ext uri="{FF2B5EF4-FFF2-40B4-BE49-F238E27FC236}">
                  <a16:creationId xmlns:a16="http://schemas.microsoft.com/office/drawing/2014/main" id="{00000000-0008-0000-0500-00007B1A0C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Print Notes (check all that apply)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142875</xdr:rowOff>
        </xdr:from>
        <xdr:to>
          <xdr:col>7</xdr:col>
          <xdr:colOff>342900</xdr:colOff>
          <xdr:row>41</xdr:row>
          <xdr:rowOff>28575</xdr:rowOff>
        </xdr:to>
        <xdr:sp macro="" textlink="">
          <xdr:nvSpPr>
            <xdr:cNvPr id="793212" name="Check Box 1660" hidden="1">
              <a:extLst>
                <a:ext uri="{63B3BB69-23CF-44E3-9099-C40C66FF867C}">
                  <a14:compatExt spid="_x0000_s793212"/>
                </a:ext>
                <a:ext uri="{FF2B5EF4-FFF2-40B4-BE49-F238E27FC236}">
                  <a16:creationId xmlns:a16="http://schemas.microsoft.com/office/drawing/2014/main" id="{00000000-0008-0000-0500-00007C1A0C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 Engineering Change Records / Deviations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142875</xdr:rowOff>
        </xdr:from>
        <xdr:to>
          <xdr:col>5</xdr:col>
          <xdr:colOff>314325</xdr:colOff>
          <xdr:row>52</xdr:row>
          <xdr:rowOff>28575</xdr:rowOff>
        </xdr:to>
        <xdr:sp macro="" textlink="">
          <xdr:nvSpPr>
            <xdr:cNvPr id="793213" name="Check Box 1661" hidden="1">
              <a:extLst>
                <a:ext uri="{63B3BB69-23CF-44E3-9099-C40C66FF867C}">
                  <a14:compatExt spid="_x0000_s793213"/>
                </a:ext>
                <a:ext uri="{FF2B5EF4-FFF2-40B4-BE49-F238E27FC236}">
                  <a16:creationId xmlns:a16="http://schemas.microsoft.com/office/drawing/2014/main" id="{00000000-0008-0000-0500-00007D1A0C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 Design Record / Drawing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123825</xdr:rowOff>
        </xdr:from>
        <xdr:to>
          <xdr:col>4</xdr:col>
          <xdr:colOff>57150</xdr:colOff>
          <xdr:row>53</xdr:row>
          <xdr:rowOff>28575</xdr:rowOff>
        </xdr:to>
        <xdr:sp macro="" textlink="">
          <xdr:nvSpPr>
            <xdr:cNvPr id="793214" name="Check Box 1662" hidden="1">
              <a:extLst>
                <a:ext uri="{63B3BB69-23CF-44E3-9099-C40C66FF867C}">
                  <a14:compatExt spid="_x0000_s793214"/>
                </a:ext>
                <a:ext uri="{FF2B5EF4-FFF2-40B4-BE49-F238E27FC236}">
                  <a16:creationId xmlns:a16="http://schemas.microsoft.com/office/drawing/2014/main" id="{00000000-0008-0000-0500-00007E1A0C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 PPAP Samples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45720</xdr:colOff>
          <xdr:row>21</xdr:row>
          <xdr:rowOff>152400</xdr:rowOff>
        </xdr:from>
        <xdr:to>
          <xdr:col>3</xdr:col>
          <xdr:colOff>205740</xdr:colOff>
          <xdr:row>23</xdr:row>
          <xdr:rowOff>38100</xdr:rowOff>
        </xdr:to>
        <xdr:grpSp>
          <xdr:nvGrpSpPr>
            <xdr:cNvPr id="5221494" name="Group 2243">
              <a:extLst>
                <a:ext uri="{FF2B5EF4-FFF2-40B4-BE49-F238E27FC236}">
                  <a16:creationId xmlns:a16="http://schemas.microsoft.com/office/drawing/2014/main" id="{00000000-0008-0000-0500-000076AC4F00}"/>
                </a:ext>
              </a:extLst>
            </xdr:cNvPr>
            <xdr:cNvGrpSpPr>
              <a:grpSpLocks/>
            </xdr:cNvGrpSpPr>
          </xdr:nvGrpSpPr>
          <xdr:grpSpPr bwMode="auto">
            <a:xfrm>
              <a:off x="493395" y="3305175"/>
              <a:ext cx="1483995" cy="247650"/>
              <a:chOff x="452" y="376"/>
              <a:chExt cx="88" cy="22"/>
            </a:xfrm>
          </xdr:grpSpPr>
          <xdr:sp macro="" textlink="">
            <xdr:nvSpPr>
              <xdr:cNvPr id="1825988" name="Check Box 2244" hidden="1">
                <a:extLst>
                  <a:ext uri="{63B3BB69-23CF-44E3-9099-C40C66FF867C}">
                    <a14:compatExt spid="_x0000_s1825988"/>
                  </a:ext>
                  <a:ext uri="{FF2B5EF4-FFF2-40B4-BE49-F238E27FC236}">
                    <a16:creationId xmlns:a16="http://schemas.microsoft.com/office/drawing/2014/main" id="{00000000-0008-0000-0500-0000C4DC1B00}"/>
                  </a:ext>
                </a:extLst>
              </xdr:cNvPr>
              <xdr:cNvSpPr/>
            </xdr:nvSpPr>
            <xdr:spPr bwMode="auto">
              <a:xfrm>
                <a:off x="452" y="376"/>
                <a:ext cx="50" cy="2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825989" name="Check Box 2245" hidden="1">
                <a:extLst>
                  <a:ext uri="{63B3BB69-23CF-44E3-9099-C40C66FF867C}">
                    <a14:compatExt spid="_x0000_s1825989"/>
                  </a:ext>
                  <a:ext uri="{FF2B5EF4-FFF2-40B4-BE49-F238E27FC236}">
                    <a16:creationId xmlns:a16="http://schemas.microsoft.com/office/drawing/2014/main" id="{00000000-0008-0000-0500-0000C5DC1B00}"/>
                  </a:ext>
                </a:extLst>
              </xdr:cNvPr>
              <xdr:cNvSpPr/>
            </xdr:nvSpPr>
            <xdr:spPr bwMode="auto">
              <a:xfrm>
                <a:off x="499" y="376"/>
                <a:ext cx="41" cy="2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45</xdr:row>
          <xdr:rowOff>161925</xdr:rowOff>
        </xdr:from>
        <xdr:to>
          <xdr:col>13</xdr:col>
          <xdr:colOff>38100</xdr:colOff>
          <xdr:row>47</xdr:row>
          <xdr:rowOff>0</xdr:rowOff>
        </xdr:to>
        <xdr:sp macro="" textlink="">
          <xdr:nvSpPr>
            <xdr:cNvPr id="2965428" name="Check Box 4020" hidden="1">
              <a:extLst>
                <a:ext uri="{63B3BB69-23CF-44E3-9099-C40C66FF867C}">
                  <a14:compatExt spid="_x0000_s2965428"/>
                </a:ext>
                <a:ext uri="{FF2B5EF4-FFF2-40B4-BE49-F238E27FC236}">
                  <a16:creationId xmlns:a16="http://schemas.microsoft.com/office/drawing/2014/main" id="{00000000-0008-0000-0500-0000B43F2D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53340</xdr:colOff>
      <xdr:row>45</xdr:row>
      <xdr:rowOff>40640</xdr:rowOff>
    </xdr:from>
    <xdr:to>
      <xdr:col>12</xdr:col>
      <xdr:colOff>338399</xdr:colOff>
      <xdr:row>46</xdr:row>
      <xdr:rowOff>27090</xdr:rowOff>
    </xdr:to>
    <xdr:sp macro="" textlink="">
      <xdr:nvSpPr>
        <xdr:cNvPr id="86" name="Rectangle 90">
          <a:extLst>
            <a:ext uri="{FF2B5EF4-FFF2-40B4-BE49-F238E27FC236}">
              <a16:creationId xmlns:a16="http://schemas.microsoft.com/office/drawing/2014/main" id="{00000000-0008-0000-0500-000056000000}"/>
            </a:ext>
          </a:extLst>
        </xdr:cNvPr>
        <xdr:cNvSpPr>
          <a:spLocks noChangeArrowheads="1"/>
        </xdr:cNvSpPr>
      </xdr:nvSpPr>
      <xdr:spPr bwMode="auto">
        <a:xfrm>
          <a:off x="4314825" y="6486525"/>
          <a:ext cx="255500" cy="1524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18</a:t>
          </a:r>
        </a:p>
      </xdr:txBody>
    </xdr:sp>
    <xdr:clientData/>
  </xdr:twoCellAnchor>
  <xdr:twoCellAnchor editAs="oneCell">
    <xdr:from>
      <xdr:col>0</xdr:col>
      <xdr:colOff>114300</xdr:colOff>
      <xdr:row>0</xdr:row>
      <xdr:rowOff>76200</xdr:rowOff>
    </xdr:from>
    <xdr:to>
      <xdr:col>2</xdr:col>
      <xdr:colOff>457200</xdr:colOff>
      <xdr:row>0</xdr:row>
      <xdr:rowOff>592985</xdr:rowOff>
    </xdr:to>
    <xdr:pic>
      <xdr:nvPicPr>
        <xdr:cNvPr id="87" name="Picture 8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300" y="76200"/>
          <a:ext cx="1285875" cy="516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21</xdr:row>
          <xdr:rowOff>19050</xdr:rowOff>
        </xdr:from>
        <xdr:to>
          <xdr:col>1</xdr:col>
          <xdr:colOff>47625</xdr:colOff>
          <xdr:row>21</xdr:row>
          <xdr:rowOff>180975</xdr:rowOff>
        </xdr:to>
        <xdr:sp macro="" textlink="">
          <xdr:nvSpPr>
            <xdr:cNvPr id="4117507" name="Check Box 3" hidden="1">
              <a:extLst>
                <a:ext uri="{63B3BB69-23CF-44E3-9099-C40C66FF867C}">
                  <a14:compatExt spid="_x0000_s4117507"/>
                </a:ext>
                <a:ext uri="{FF2B5EF4-FFF2-40B4-BE49-F238E27FC236}">
                  <a16:creationId xmlns:a16="http://schemas.microsoft.com/office/drawing/2014/main" id="{00000000-0008-0000-0600-000003D43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19050</xdr:rowOff>
        </xdr:from>
        <xdr:to>
          <xdr:col>1</xdr:col>
          <xdr:colOff>47625</xdr:colOff>
          <xdr:row>22</xdr:row>
          <xdr:rowOff>180975</xdr:rowOff>
        </xdr:to>
        <xdr:sp macro="" textlink="">
          <xdr:nvSpPr>
            <xdr:cNvPr id="4117508" name="Check Box 4" hidden="1">
              <a:extLst>
                <a:ext uri="{63B3BB69-23CF-44E3-9099-C40C66FF867C}">
                  <a14:compatExt spid="_x0000_s4117508"/>
                </a:ext>
                <a:ext uri="{FF2B5EF4-FFF2-40B4-BE49-F238E27FC236}">
                  <a16:creationId xmlns:a16="http://schemas.microsoft.com/office/drawing/2014/main" id="{00000000-0008-0000-0600-000004D43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23</xdr:row>
          <xdr:rowOff>19050</xdr:rowOff>
        </xdr:from>
        <xdr:to>
          <xdr:col>1</xdr:col>
          <xdr:colOff>47625</xdr:colOff>
          <xdr:row>23</xdr:row>
          <xdr:rowOff>180975</xdr:rowOff>
        </xdr:to>
        <xdr:sp macro="" textlink="">
          <xdr:nvSpPr>
            <xdr:cNvPr id="4117509" name="Check Box 5" hidden="1">
              <a:extLst>
                <a:ext uri="{63B3BB69-23CF-44E3-9099-C40C66FF867C}">
                  <a14:compatExt spid="_x0000_s4117509"/>
                </a:ext>
                <a:ext uri="{FF2B5EF4-FFF2-40B4-BE49-F238E27FC236}">
                  <a16:creationId xmlns:a16="http://schemas.microsoft.com/office/drawing/2014/main" id="{00000000-0008-0000-0600-000005D43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24</xdr:row>
          <xdr:rowOff>19050</xdr:rowOff>
        </xdr:from>
        <xdr:to>
          <xdr:col>1</xdr:col>
          <xdr:colOff>47625</xdr:colOff>
          <xdr:row>24</xdr:row>
          <xdr:rowOff>180975</xdr:rowOff>
        </xdr:to>
        <xdr:sp macro="" textlink="">
          <xdr:nvSpPr>
            <xdr:cNvPr id="4117510" name="Check Box 6" hidden="1">
              <a:extLst>
                <a:ext uri="{63B3BB69-23CF-44E3-9099-C40C66FF867C}">
                  <a14:compatExt spid="_x0000_s4117510"/>
                </a:ext>
                <a:ext uri="{FF2B5EF4-FFF2-40B4-BE49-F238E27FC236}">
                  <a16:creationId xmlns:a16="http://schemas.microsoft.com/office/drawing/2014/main" id="{00000000-0008-0000-0600-000006D43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25</xdr:row>
          <xdr:rowOff>19050</xdr:rowOff>
        </xdr:from>
        <xdr:to>
          <xdr:col>1</xdr:col>
          <xdr:colOff>47625</xdr:colOff>
          <xdr:row>25</xdr:row>
          <xdr:rowOff>180975</xdr:rowOff>
        </xdr:to>
        <xdr:sp macro="" textlink="">
          <xdr:nvSpPr>
            <xdr:cNvPr id="4117511" name="Check Box 7" hidden="1">
              <a:extLst>
                <a:ext uri="{63B3BB69-23CF-44E3-9099-C40C66FF867C}">
                  <a14:compatExt spid="_x0000_s4117511"/>
                </a:ext>
                <a:ext uri="{FF2B5EF4-FFF2-40B4-BE49-F238E27FC236}">
                  <a16:creationId xmlns:a16="http://schemas.microsoft.com/office/drawing/2014/main" id="{00000000-0008-0000-0600-000007D43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26</xdr:row>
          <xdr:rowOff>19050</xdr:rowOff>
        </xdr:from>
        <xdr:to>
          <xdr:col>1</xdr:col>
          <xdr:colOff>47625</xdr:colOff>
          <xdr:row>26</xdr:row>
          <xdr:rowOff>180975</xdr:rowOff>
        </xdr:to>
        <xdr:sp macro="" textlink="">
          <xdr:nvSpPr>
            <xdr:cNvPr id="4117512" name="Check Box 8" hidden="1">
              <a:extLst>
                <a:ext uri="{63B3BB69-23CF-44E3-9099-C40C66FF867C}">
                  <a14:compatExt spid="_x0000_s4117512"/>
                </a:ext>
                <a:ext uri="{FF2B5EF4-FFF2-40B4-BE49-F238E27FC236}">
                  <a16:creationId xmlns:a16="http://schemas.microsoft.com/office/drawing/2014/main" id="{00000000-0008-0000-0600-000008D43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27</xdr:row>
          <xdr:rowOff>19050</xdr:rowOff>
        </xdr:from>
        <xdr:to>
          <xdr:col>1</xdr:col>
          <xdr:colOff>47625</xdr:colOff>
          <xdr:row>27</xdr:row>
          <xdr:rowOff>180975</xdr:rowOff>
        </xdr:to>
        <xdr:sp macro="" textlink="">
          <xdr:nvSpPr>
            <xdr:cNvPr id="4117513" name="Check Box 9" hidden="1">
              <a:extLst>
                <a:ext uri="{63B3BB69-23CF-44E3-9099-C40C66FF867C}">
                  <a14:compatExt spid="_x0000_s4117513"/>
                </a:ext>
                <a:ext uri="{FF2B5EF4-FFF2-40B4-BE49-F238E27FC236}">
                  <a16:creationId xmlns:a16="http://schemas.microsoft.com/office/drawing/2014/main" id="{00000000-0008-0000-0600-000009D43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28</xdr:row>
          <xdr:rowOff>19050</xdr:rowOff>
        </xdr:from>
        <xdr:to>
          <xdr:col>1</xdr:col>
          <xdr:colOff>47625</xdr:colOff>
          <xdr:row>28</xdr:row>
          <xdr:rowOff>180975</xdr:rowOff>
        </xdr:to>
        <xdr:sp macro="" textlink="">
          <xdr:nvSpPr>
            <xdr:cNvPr id="4117515" name="Check Box 11" hidden="1">
              <a:extLst>
                <a:ext uri="{63B3BB69-23CF-44E3-9099-C40C66FF867C}">
                  <a14:compatExt spid="_x0000_s4117515"/>
                </a:ext>
                <a:ext uri="{FF2B5EF4-FFF2-40B4-BE49-F238E27FC236}">
                  <a16:creationId xmlns:a16="http://schemas.microsoft.com/office/drawing/2014/main" id="{00000000-0008-0000-0600-00000BD43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20</xdr:row>
          <xdr:rowOff>19050</xdr:rowOff>
        </xdr:from>
        <xdr:to>
          <xdr:col>1</xdr:col>
          <xdr:colOff>47625</xdr:colOff>
          <xdr:row>20</xdr:row>
          <xdr:rowOff>180975</xdr:rowOff>
        </xdr:to>
        <xdr:sp macro="" textlink="">
          <xdr:nvSpPr>
            <xdr:cNvPr id="4117516" name="Check Box 12" hidden="1">
              <a:extLst>
                <a:ext uri="{63B3BB69-23CF-44E3-9099-C40C66FF867C}">
                  <a14:compatExt spid="_x0000_s4117516"/>
                </a:ext>
                <a:ext uri="{FF2B5EF4-FFF2-40B4-BE49-F238E27FC236}">
                  <a16:creationId xmlns:a16="http://schemas.microsoft.com/office/drawing/2014/main" id="{00000000-0008-0000-0600-00000CD43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30</xdr:row>
          <xdr:rowOff>19050</xdr:rowOff>
        </xdr:from>
        <xdr:to>
          <xdr:col>1</xdr:col>
          <xdr:colOff>47625</xdr:colOff>
          <xdr:row>30</xdr:row>
          <xdr:rowOff>180975</xdr:rowOff>
        </xdr:to>
        <xdr:sp macro="" textlink="">
          <xdr:nvSpPr>
            <xdr:cNvPr id="4117518" name="Check Box 14" hidden="1">
              <a:extLst>
                <a:ext uri="{63B3BB69-23CF-44E3-9099-C40C66FF867C}">
                  <a14:compatExt spid="_x0000_s4117518"/>
                </a:ext>
                <a:ext uri="{FF2B5EF4-FFF2-40B4-BE49-F238E27FC236}">
                  <a16:creationId xmlns:a16="http://schemas.microsoft.com/office/drawing/2014/main" id="{00000000-0008-0000-0600-00000ED43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32</xdr:row>
          <xdr:rowOff>19050</xdr:rowOff>
        </xdr:from>
        <xdr:to>
          <xdr:col>1</xdr:col>
          <xdr:colOff>47625</xdr:colOff>
          <xdr:row>32</xdr:row>
          <xdr:rowOff>180975</xdr:rowOff>
        </xdr:to>
        <xdr:sp macro="" textlink="">
          <xdr:nvSpPr>
            <xdr:cNvPr id="4117520" name="Check Box 16" hidden="1">
              <a:extLst>
                <a:ext uri="{63B3BB69-23CF-44E3-9099-C40C66FF867C}">
                  <a14:compatExt spid="_x0000_s4117520"/>
                </a:ext>
                <a:ext uri="{FF2B5EF4-FFF2-40B4-BE49-F238E27FC236}">
                  <a16:creationId xmlns:a16="http://schemas.microsoft.com/office/drawing/2014/main" id="{00000000-0008-0000-0600-000010D43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42333</xdr:rowOff>
    </xdr:from>
    <xdr:to>
      <xdr:col>3</xdr:col>
      <xdr:colOff>5292</xdr:colOff>
      <xdr:row>0</xdr:row>
      <xdr:rowOff>559118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42333"/>
          <a:ext cx="1285875" cy="5167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281940</xdr:colOff>
      <xdr:row>8</xdr:row>
      <xdr:rowOff>358140</xdr:rowOff>
    </xdr:from>
    <xdr:to>
      <xdr:col>8</xdr:col>
      <xdr:colOff>281940</xdr:colOff>
      <xdr:row>8</xdr:row>
      <xdr:rowOff>358140</xdr:rowOff>
    </xdr:to>
    <xdr:sp macro="" textlink="">
      <xdr:nvSpPr>
        <xdr:cNvPr id="2754983" name="Line 5">
          <a:extLst>
            <a:ext uri="{FF2B5EF4-FFF2-40B4-BE49-F238E27FC236}">
              <a16:creationId xmlns:a16="http://schemas.microsoft.com/office/drawing/2014/main" id="{00000000-0008-0000-0800-0000A7092A00}"/>
            </a:ext>
          </a:extLst>
        </xdr:cNvPr>
        <xdr:cNvSpPr>
          <a:spLocks noChangeShapeType="1"/>
        </xdr:cNvSpPr>
      </xdr:nvSpPr>
      <xdr:spPr bwMode="auto">
        <a:xfrm>
          <a:off x="5166360" y="2148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281940</xdr:colOff>
      <xdr:row>7</xdr:row>
      <xdr:rowOff>350520</xdr:rowOff>
    </xdr:from>
    <xdr:to>
      <xdr:col>8</xdr:col>
      <xdr:colOff>281940</xdr:colOff>
      <xdr:row>7</xdr:row>
      <xdr:rowOff>350520</xdr:rowOff>
    </xdr:to>
    <xdr:sp macro="" textlink="">
      <xdr:nvSpPr>
        <xdr:cNvPr id="2754984" name="Line 11">
          <a:extLst>
            <a:ext uri="{FF2B5EF4-FFF2-40B4-BE49-F238E27FC236}">
              <a16:creationId xmlns:a16="http://schemas.microsoft.com/office/drawing/2014/main" id="{00000000-0008-0000-0800-0000A8092A00}"/>
            </a:ext>
          </a:extLst>
        </xdr:cNvPr>
        <xdr:cNvSpPr>
          <a:spLocks noChangeShapeType="1"/>
        </xdr:cNvSpPr>
      </xdr:nvSpPr>
      <xdr:spPr bwMode="auto">
        <a:xfrm>
          <a:off x="5166360" y="19735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14</xdr:col>
      <xdr:colOff>337185</xdr:colOff>
      <xdr:row>8</xdr:row>
      <xdr:rowOff>161925</xdr:rowOff>
    </xdr:from>
    <xdr:to>
      <xdr:col>18</xdr:col>
      <xdr:colOff>381000</xdr:colOff>
      <xdr:row>13</xdr:row>
      <xdr:rowOff>32385</xdr:rowOff>
    </xdr:to>
    <xdr:pic>
      <xdr:nvPicPr>
        <xdr:cNvPr id="2754986" name="Picture 1">
          <a:extLst>
            <a:ext uri="{FF2B5EF4-FFF2-40B4-BE49-F238E27FC236}">
              <a16:creationId xmlns:a16="http://schemas.microsoft.com/office/drawing/2014/main" id="{00000000-0008-0000-0800-0000AA092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3060" y="2124075"/>
          <a:ext cx="2596515" cy="803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329565</xdr:colOff>
      <xdr:row>13</xdr:row>
      <xdr:rowOff>114300</xdr:rowOff>
    </xdr:from>
    <xdr:to>
      <xdr:col>18</xdr:col>
      <xdr:colOff>266607</xdr:colOff>
      <xdr:row>19</xdr:row>
      <xdr:rowOff>162307</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9235440" y="3009900"/>
          <a:ext cx="2489742" cy="1191007"/>
        </a:xfrm>
        <a:prstGeom prst="rect">
          <a:avLst/>
        </a:prstGeom>
        <a:effectLst>
          <a:innerShdw blurRad="63500" dist="50800" dir="2700000">
            <a:prstClr val="black"/>
          </a:innerShdw>
        </a:effectLst>
      </xdr:spPr>
    </xdr:pic>
    <xdr:clientData/>
  </xdr:twoCellAnchor>
  <xdr:twoCellAnchor editAs="oneCell">
    <xdr:from>
      <xdr:col>0</xdr:col>
      <xdr:colOff>161925</xdr:colOff>
      <xdr:row>0</xdr:row>
      <xdr:rowOff>95250</xdr:rowOff>
    </xdr:from>
    <xdr:to>
      <xdr:col>2</xdr:col>
      <xdr:colOff>152400</xdr:colOff>
      <xdr:row>0</xdr:row>
      <xdr:rowOff>612035</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1925" y="95250"/>
          <a:ext cx="1285875" cy="5167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281940</xdr:colOff>
      <xdr:row>8</xdr:row>
      <xdr:rowOff>358140</xdr:rowOff>
    </xdr:from>
    <xdr:to>
      <xdr:col>7</xdr:col>
      <xdr:colOff>281940</xdr:colOff>
      <xdr:row>8</xdr:row>
      <xdr:rowOff>358140</xdr:rowOff>
    </xdr:to>
    <xdr:sp macro="" textlink="">
      <xdr:nvSpPr>
        <xdr:cNvPr id="1842594" name="Line 1">
          <a:extLst>
            <a:ext uri="{FF2B5EF4-FFF2-40B4-BE49-F238E27FC236}">
              <a16:creationId xmlns:a16="http://schemas.microsoft.com/office/drawing/2014/main" id="{00000000-0008-0000-0900-0000A21D1C00}"/>
            </a:ext>
          </a:extLst>
        </xdr:cNvPr>
        <xdr:cNvSpPr>
          <a:spLocks noChangeShapeType="1"/>
        </xdr:cNvSpPr>
      </xdr:nvSpPr>
      <xdr:spPr bwMode="auto">
        <a:xfrm>
          <a:off x="4617720" y="2148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7</xdr:row>
      <xdr:rowOff>350520</xdr:rowOff>
    </xdr:from>
    <xdr:to>
      <xdr:col>7</xdr:col>
      <xdr:colOff>281940</xdr:colOff>
      <xdr:row>7</xdr:row>
      <xdr:rowOff>350520</xdr:rowOff>
    </xdr:to>
    <xdr:sp macro="" textlink="">
      <xdr:nvSpPr>
        <xdr:cNvPr id="1842595" name="Line 2">
          <a:extLst>
            <a:ext uri="{FF2B5EF4-FFF2-40B4-BE49-F238E27FC236}">
              <a16:creationId xmlns:a16="http://schemas.microsoft.com/office/drawing/2014/main" id="{00000000-0008-0000-0900-0000A31D1C00}"/>
            </a:ext>
          </a:extLst>
        </xdr:cNvPr>
        <xdr:cNvSpPr>
          <a:spLocks noChangeShapeType="1"/>
        </xdr:cNvSpPr>
      </xdr:nvSpPr>
      <xdr:spPr bwMode="auto">
        <a:xfrm>
          <a:off x="4617720" y="19735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133350</xdr:colOff>
      <xdr:row>0</xdr:row>
      <xdr:rowOff>95250</xdr:rowOff>
    </xdr:from>
    <xdr:to>
      <xdr:col>2</xdr:col>
      <xdr:colOff>123825</xdr:colOff>
      <xdr:row>0</xdr:row>
      <xdr:rowOff>612035</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1285875" cy="5167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281940</xdr:colOff>
      <xdr:row>8</xdr:row>
      <xdr:rowOff>358140</xdr:rowOff>
    </xdr:from>
    <xdr:to>
      <xdr:col>7</xdr:col>
      <xdr:colOff>281940</xdr:colOff>
      <xdr:row>8</xdr:row>
      <xdr:rowOff>358140</xdr:rowOff>
    </xdr:to>
    <xdr:sp macro="" textlink="">
      <xdr:nvSpPr>
        <xdr:cNvPr id="2418016" name="Line 1">
          <a:extLst>
            <a:ext uri="{FF2B5EF4-FFF2-40B4-BE49-F238E27FC236}">
              <a16:creationId xmlns:a16="http://schemas.microsoft.com/office/drawing/2014/main" id="{00000000-0008-0000-0A00-000060E52400}"/>
            </a:ext>
          </a:extLst>
        </xdr:cNvPr>
        <xdr:cNvSpPr>
          <a:spLocks noChangeShapeType="1"/>
        </xdr:cNvSpPr>
      </xdr:nvSpPr>
      <xdr:spPr bwMode="auto">
        <a:xfrm>
          <a:off x="4617720" y="2148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7</xdr:row>
      <xdr:rowOff>350520</xdr:rowOff>
    </xdr:from>
    <xdr:to>
      <xdr:col>7</xdr:col>
      <xdr:colOff>281940</xdr:colOff>
      <xdr:row>7</xdr:row>
      <xdr:rowOff>350520</xdr:rowOff>
    </xdr:to>
    <xdr:sp macro="" textlink="">
      <xdr:nvSpPr>
        <xdr:cNvPr id="2418017" name="Line 2">
          <a:extLst>
            <a:ext uri="{FF2B5EF4-FFF2-40B4-BE49-F238E27FC236}">
              <a16:creationId xmlns:a16="http://schemas.microsoft.com/office/drawing/2014/main" id="{00000000-0008-0000-0A00-000061E52400}"/>
            </a:ext>
          </a:extLst>
        </xdr:cNvPr>
        <xdr:cNvSpPr>
          <a:spLocks noChangeShapeType="1"/>
        </xdr:cNvSpPr>
      </xdr:nvSpPr>
      <xdr:spPr bwMode="auto">
        <a:xfrm>
          <a:off x="4617720" y="19735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114300</xdr:colOff>
      <xdr:row>0</xdr:row>
      <xdr:rowOff>95250</xdr:rowOff>
    </xdr:from>
    <xdr:to>
      <xdr:col>2</xdr:col>
      <xdr:colOff>104775</xdr:colOff>
      <xdr:row>0</xdr:row>
      <xdr:rowOff>612035</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95250"/>
          <a:ext cx="1285875" cy="5167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281940</xdr:colOff>
      <xdr:row>14</xdr:row>
      <xdr:rowOff>335280</xdr:rowOff>
    </xdr:from>
    <xdr:to>
      <xdr:col>7</xdr:col>
      <xdr:colOff>281940</xdr:colOff>
      <xdr:row>14</xdr:row>
      <xdr:rowOff>335280</xdr:rowOff>
    </xdr:to>
    <xdr:sp macro="" textlink="">
      <xdr:nvSpPr>
        <xdr:cNvPr id="2885939" name="Line 1">
          <a:extLst>
            <a:ext uri="{FF2B5EF4-FFF2-40B4-BE49-F238E27FC236}">
              <a16:creationId xmlns:a16="http://schemas.microsoft.com/office/drawing/2014/main" id="{00000000-0008-0000-0B00-000033092C00}"/>
            </a:ext>
          </a:extLst>
        </xdr:cNvPr>
        <xdr:cNvSpPr>
          <a:spLocks noChangeShapeType="1"/>
        </xdr:cNvSpPr>
      </xdr:nvSpPr>
      <xdr:spPr bwMode="auto">
        <a:xfrm>
          <a:off x="5516880" y="3101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13</xdr:row>
      <xdr:rowOff>342900</xdr:rowOff>
    </xdr:from>
    <xdr:to>
      <xdr:col>7</xdr:col>
      <xdr:colOff>281940</xdr:colOff>
      <xdr:row>13</xdr:row>
      <xdr:rowOff>342900</xdr:rowOff>
    </xdr:to>
    <xdr:sp macro="" textlink="">
      <xdr:nvSpPr>
        <xdr:cNvPr id="2885940" name="Line 2">
          <a:extLst>
            <a:ext uri="{FF2B5EF4-FFF2-40B4-BE49-F238E27FC236}">
              <a16:creationId xmlns:a16="http://schemas.microsoft.com/office/drawing/2014/main" id="{00000000-0008-0000-0B00-000034092C00}"/>
            </a:ext>
          </a:extLst>
        </xdr:cNvPr>
        <xdr:cNvSpPr>
          <a:spLocks noChangeShapeType="1"/>
        </xdr:cNvSpPr>
      </xdr:nvSpPr>
      <xdr:spPr bwMode="auto">
        <a:xfrm>
          <a:off x="5516880" y="28270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15</xdr:row>
      <xdr:rowOff>358140</xdr:rowOff>
    </xdr:from>
    <xdr:to>
      <xdr:col>7</xdr:col>
      <xdr:colOff>281940</xdr:colOff>
      <xdr:row>15</xdr:row>
      <xdr:rowOff>358140</xdr:rowOff>
    </xdr:to>
    <xdr:sp macro="" textlink="">
      <xdr:nvSpPr>
        <xdr:cNvPr id="2885942" name="Line 1">
          <a:extLst>
            <a:ext uri="{FF2B5EF4-FFF2-40B4-BE49-F238E27FC236}">
              <a16:creationId xmlns:a16="http://schemas.microsoft.com/office/drawing/2014/main" id="{00000000-0008-0000-0B00-000036092C00}"/>
            </a:ext>
          </a:extLst>
        </xdr:cNvPr>
        <xdr:cNvSpPr>
          <a:spLocks noChangeShapeType="1"/>
        </xdr:cNvSpPr>
      </xdr:nvSpPr>
      <xdr:spPr bwMode="auto">
        <a:xfrm>
          <a:off x="5516880" y="327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14</xdr:row>
      <xdr:rowOff>350520</xdr:rowOff>
    </xdr:from>
    <xdr:to>
      <xdr:col>7</xdr:col>
      <xdr:colOff>281940</xdr:colOff>
      <xdr:row>14</xdr:row>
      <xdr:rowOff>350520</xdr:rowOff>
    </xdr:to>
    <xdr:sp macro="" textlink="">
      <xdr:nvSpPr>
        <xdr:cNvPr id="2885943" name="Line 2">
          <a:extLst>
            <a:ext uri="{FF2B5EF4-FFF2-40B4-BE49-F238E27FC236}">
              <a16:creationId xmlns:a16="http://schemas.microsoft.com/office/drawing/2014/main" id="{00000000-0008-0000-0B00-000037092C00}"/>
            </a:ext>
          </a:extLst>
        </xdr:cNvPr>
        <xdr:cNvSpPr>
          <a:spLocks noChangeShapeType="1"/>
        </xdr:cNvSpPr>
      </xdr:nvSpPr>
      <xdr:spPr bwMode="auto">
        <a:xfrm>
          <a:off x="5516880" y="3101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95250</xdr:colOff>
      <xdr:row>0</xdr:row>
      <xdr:rowOff>95250</xdr:rowOff>
    </xdr:from>
    <xdr:to>
      <xdr:col>1</xdr:col>
      <xdr:colOff>1057275</xdr:colOff>
      <xdr:row>0</xdr:row>
      <xdr:rowOff>612035</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285875" cy="5167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1</xdr:col>
      <xdr:colOff>1019175</xdr:colOff>
      <xdr:row>0</xdr:row>
      <xdr:rowOff>545360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8575"/>
          <a:ext cx="1285875" cy="5167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281940</xdr:colOff>
      <xdr:row>8</xdr:row>
      <xdr:rowOff>358140</xdr:rowOff>
    </xdr:from>
    <xdr:to>
      <xdr:col>7</xdr:col>
      <xdr:colOff>281940</xdr:colOff>
      <xdr:row>8</xdr:row>
      <xdr:rowOff>358140</xdr:rowOff>
    </xdr:to>
    <xdr:sp macro="" textlink="">
      <xdr:nvSpPr>
        <xdr:cNvPr id="4097233" name="Line 1">
          <a:extLst>
            <a:ext uri="{FF2B5EF4-FFF2-40B4-BE49-F238E27FC236}">
              <a16:creationId xmlns:a16="http://schemas.microsoft.com/office/drawing/2014/main" id="{00000000-0008-0000-0E00-0000D1843E00}"/>
            </a:ext>
          </a:extLst>
        </xdr:cNvPr>
        <xdr:cNvSpPr>
          <a:spLocks noChangeShapeType="1"/>
        </xdr:cNvSpPr>
      </xdr:nvSpPr>
      <xdr:spPr bwMode="auto">
        <a:xfrm>
          <a:off x="4907280" y="21412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7</xdr:row>
      <xdr:rowOff>350520</xdr:rowOff>
    </xdr:from>
    <xdr:to>
      <xdr:col>7</xdr:col>
      <xdr:colOff>281940</xdr:colOff>
      <xdr:row>7</xdr:row>
      <xdr:rowOff>350520</xdr:rowOff>
    </xdr:to>
    <xdr:sp macro="" textlink="">
      <xdr:nvSpPr>
        <xdr:cNvPr id="4097234" name="Line 2">
          <a:extLst>
            <a:ext uri="{FF2B5EF4-FFF2-40B4-BE49-F238E27FC236}">
              <a16:creationId xmlns:a16="http://schemas.microsoft.com/office/drawing/2014/main" id="{00000000-0008-0000-0E00-0000D2843E00}"/>
            </a:ext>
          </a:extLst>
        </xdr:cNvPr>
        <xdr:cNvSpPr>
          <a:spLocks noChangeShapeType="1"/>
        </xdr:cNvSpPr>
      </xdr:nvSpPr>
      <xdr:spPr bwMode="auto">
        <a:xfrm>
          <a:off x="4907280" y="19735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281940</xdr:colOff>
      <xdr:row>8</xdr:row>
      <xdr:rowOff>358140</xdr:rowOff>
    </xdr:from>
    <xdr:to>
      <xdr:col>9</xdr:col>
      <xdr:colOff>281940</xdr:colOff>
      <xdr:row>8</xdr:row>
      <xdr:rowOff>358140</xdr:rowOff>
    </xdr:to>
    <xdr:sp macro="" textlink="">
      <xdr:nvSpPr>
        <xdr:cNvPr id="4097236" name="Line 4">
          <a:extLst>
            <a:ext uri="{FF2B5EF4-FFF2-40B4-BE49-F238E27FC236}">
              <a16:creationId xmlns:a16="http://schemas.microsoft.com/office/drawing/2014/main" id="{00000000-0008-0000-0E00-0000D4843E00}"/>
            </a:ext>
          </a:extLst>
        </xdr:cNvPr>
        <xdr:cNvSpPr>
          <a:spLocks noChangeShapeType="1"/>
        </xdr:cNvSpPr>
      </xdr:nvSpPr>
      <xdr:spPr bwMode="auto">
        <a:xfrm>
          <a:off x="6659880" y="21412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142875</xdr:colOff>
      <xdr:row>0</xdr:row>
      <xdr:rowOff>95250</xdr:rowOff>
    </xdr:from>
    <xdr:to>
      <xdr:col>2</xdr:col>
      <xdr:colOff>133350</xdr:colOff>
      <xdr:row>0</xdr:row>
      <xdr:rowOff>612035</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95250"/>
          <a:ext cx="1285875" cy="5167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xdr:col>
      <xdr:colOff>676275</xdr:colOff>
      <xdr:row>0</xdr:row>
      <xdr:rowOff>592985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76200"/>
          <a:ext cx="1285875" cy="5167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15240</xdr:colOff>
      <xdr:row>9</xdr:row>
      <xdr:rowOff>22860</xdr:rowOff>
    </xdr:from>
    <xdr:to>
      <xdr:col>1</xdr:col>
      <xdr:colOff>152400</xdr:colOff>
      <xdr:row>9</xdr:row>
      <xdr:rowOff>152400</xdr:rowOff>
    </xdr:to>
    <xdr:sp macro="" textlink="">
      <xdr:nvSpPr>
        <xdr:cNvPr id="4839967" name="Oval 1">
          <a:extLst>
            <a:ext uri="{FF2B5EF4-FFF2-40B4-BE49-F238E27FC236}">
              <a16:creationId xmlns:a16="http://schemas.microsoft.com/office/drawing/2014/main" id="{00000000-0008-0000-1400-00001FDA4900}"/>
            </a:ext>
          </a:extLst>
        </xdr:cNvPr>
        <xdr:cNvSpPr>
          <a:spLocks noChangeArrowheads="1"/>
        </xdr:cNvSpPr>
      </xdr:nvSpPr>
      <xdr:spPr bwMode="auto">
        <a:xfrm>
          <a:off x="99060" y="2065020"/>
          <a:ext cx="137160" cy="1295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9</xdr:row>
      <xdr:rowOff>22860</xdr:rowOff>
    </xdr:from>
    <xdr:to>
      <xdr:col>7</xdr:col>
      <xdr:colOff>167640</xdr:colOff>
      <xdr:row>9</xdr:row>
      <xdr:rowOff>152400</xdr:rowOff>
    </xdr:to>
    <xdr:sp macro="" textlink="">
      <xdr:nvSpPr>
        <xdr:cNvPr id="4839968" name="Rectangle 2">
          <a:extLst>
            <a:ext uri="{FF2B5EF4-FFF2-40B4-BE49-F238E27FC236}">
              <a16:creationId xmlns:a16="http://schemas.microsoft.com/office/drawing/2014/main" id="{00000000-0008-0000-1400-000020DA4900}"/>
            </a:ext>
          </a:extLst>
        </xdr:cNvPr>
        <xdr:cNvSpPr>
          <a:spLocks noChangeArrowheads="1"/>
        </xdr:cNvSpPr>
      </xdr:nvSpPr>
      <xdr:spPr bwMode="auto">
        <a:xfrm>
          <a:off x="2766060" y="2065020"/>
          <a:ext cx="129540" cy="1295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426720</xdr:colOff>
      <xdr:row>9</xdr:row>
      <xdr:rowOff>30480</xdr:rowOff>
    </xdr:from>
    <xdr:to>
      <xdr:col>10</xdr:col>
      <xdr:colOff>594360</xdr:colOff>
      <xdr:row>9</xdr:row>
      <xdr:rowOff>152400</xdr:rowOff>
    </xdr:to>
    <xdr:sp macro="" textlink="">
      <xdr:nvSpPr>
        <xdr:cNvPr id="4839969" name="Drawing 3">
          <a:extLst>
            <a:ext uri="{FF2B5EF4-FFF2-40B4-BE49-F238E27FC236}">
              <a16:creationId xmlns:a16="http://schemas.microsoft.com/office/drawing/2014/main" id="{00000000-0008-0000-1400-000021DA4900}"/>
            </a:ext>
          </a:extLst>
        </xdr:cNvPr>
        <xdr:cNvSpPr>
          <a:spLocks/>
        </xdr:cNvSpPr>
      </xdr:nvSpPr>
      <xdr:spPr bwMode="auto">
        <a:xfrm>
          <a:off x="5372100" y="2072640"/>
          <a:ext cx="167640" cy="121920"/>
        </a:xfrm>
        <a:custGeom>
          <a:avLst/>
          <a:gdLst>
            <a:gd name="T0" fmla="*/ 2147483646 w 16384"/>
            <a:gd name="T1" fmla="*/ 2147483646 h 16384"/>
            <a:gd name="T2" fmla="*/ 2147483646 w 16384"/>
            <a:gd name="T3" fmla="*/ 0 h 16384"/>
            <a:gd name="T4" fmla="*/ 0 w 16384"/>
            <a:gd name="T5" fmla="*/ 0 h 16384"/>
            <a:gd name="T6" fmla="*/ 2147483646 w 16384"/>
            <a:gd name="T7" fmla="*/ 2147483646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335280</xdr:colOff>
      <xdr:row>9</xdr:row>
      <xdr:rowOff>0</xdr:rowOff>
    </xdr:from>
    <xdr:to>
      <xdr:col>4</xdr:col>
      <xdr:colOff>83820</xdr:colOff>
      <xdr:row>10</xdr:row>
      <xdr:rowOff>7620</xdr:rowOff>
    </xdr:to>
    <xdr:sp macro="" textlink="">
      <xdr:nvSpPr>
        <xdr:cNvPr id="4839970" name="Drawing 4">
          <a:extLst>
            <a:ext uri="{FF2B5EF4-FFF2-40B4-BE49-F238E27FC236}">
              <a16:creationId xmlns:a16="http://schemas.microsoft.com/office/drawing/2014/main" id="{00000000-0008-0000-1400-000022DA4900}"/>
            </a:ext>
          </a:extLst>
        </xdr:cNvPr>
        <xdr:cNvSpPr>
          <a:spLocks/>
        </xdr:cNvSpPr>
      </xdr:nvSpPr>
      <xdr:spPr bwMode="auto">
        <a:xfrm>
          <a:off x="1181100" y="2042160"/>
          <a:ext cx="129540" cy="175260"/>
        </a:xfrm>
        <a:custGeom>
          <a:avLst/>
          <a:gdLst>
            <a:gd name="T0" fmla="*/ 0 w 16384"/>
            <a:gd name="T1" fmla="*/ 2147483646 h 16384"/>
            <a:gd name="T2" fmla="*/ 0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0 h 16384"/>
            <a:gd name="T12" fmla="*/ 2147483646 w 16384"/>
            <a:gd name="T13" fmla="*/ 2147483646 h 16384"/>
            <a:gd name="T14" fmla="*/ 0 w 16384"/>
            <a:gd name="T15" fmla="*/ 2147483646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243840</xdr:colOff>
      <xdr:row>13</xdr:row>
      <xdr:rowOff>38100</xdr:rowOff>
    </xdr:from>
    <xdr:to>
      <xdr:col>3</xdr:col>
      <xdr:colOff>0</xdr:colOff>
      <xdr:row>13</xdr:row>
      <xdr:rowOff>167640</xdr:rowOff>
    </xdr:to>
    <xdr:sp macro="" textlink="">
      <xdr:nvSpPr>
        <xdr:cNvPr id="4839971" name="Oval 7">
          <a:extLst>
            <a:ext uri="{FF2B5EF4-FFF2-40B4-BE49-F238E27FC236}">
              <a16:creationId xmlns:a16="http://schemas.microsoft.com/office/drawing/2014/main" id="{00000000-0008-0000-1400-000023DA4900}"/>
            </a:ext>
          </a:extLst>
        </xdr:cNvPr>
        <xdr:cNvSpPr>
          <a:spLocks noChangeArrowheads="1"/>
        </xdr:cNvSpPr>
      </xdr:nvSpPr>
      <xdr:spPr bwMode="auto">
        <a:xfrm>
          <a:off x="708660" y="2583180"/>
          <a:ext cx="137160" cy="1295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99060</xdr:colOff>
      <xdr:row>13</xdr:row>
      <xdr:rowOff>7620</xdr:rowOff>
    </xdr:from>
    <xdr:to>
      <xdr:col>3</xdr:col>
      <xdr:colOff>228600</xdr:colOff>
      <xdr:row>14</xdr:row>
      <xdr:rowOff>0</xdr:rowOff>
    </xdr:to>
    <xdr:sp macro="" textlink="">
      <xdr:nvSpPr>
        <xdr:cNvPr id="4839972" name="Drawing 8">
          <a:extLst>
            <a:ext uri="{FF2B5EF4-FFF2-40B4-BE49-F238E27FC236}">
              <a16:creationId xmlns:a16="http://schemas.microsoft.com/office/drawing/2014/main" id="{00000000-0008-0000-1400-000024DA4900}"/>
            </a:ext>
          </a:extLst>
        </xdr:cNvPr>
        <xdr:cNvSpPr>
          <a:spLocks/>
        </xdr:cNvSpPr>
      </xdr:nvSpPr>
      <xdr:spPr bwMode="auto">
        <a:xfrm>
          <a:off x="944880" y="2552700"/>
          <a:ext cx="129540" cy="182880"/>
        </a:xfrm>
        <a:custGeom>
          <a:avLst/>
          <a:gdLst>
            <a:gd name="T0" fmla="*/ 0 w 16384"/>
            <a:gd name="T1" fmla="*/ 2147483646 h 16384"/>
            <a:gd name="T2" fmla="*/ 0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0 h 16384"/>
            <a:gd name="T12" fmla="*/ 2147483646 w 16384"/>
            <a:gd name="T13" fmla="*/ 2147483646 h 16384"/>
            <a:gd name="T14" fmla="*/ 0 w 16384"/>
            <a:gd name="T15" fmla="*/ 2147483646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38100</xdr:rowOff>
    </xdr:from>
    <xdr:to>
      <xdr:col>4</xdr:col>
      <xdr:colOff>129540</xdr:colOff>
      <xdr:row>13</xdr:row>
      <xdr:rowOff>160020</xdr:rowOff>
    </xdr:to>
    <xdr:sp macro="" textlink="">
      <xdr:nvSpPr>
        <xdr:cNvPr id="4839973" name="Rectangle 9">
          <a:extLst>
            <a:ext uri="{FF2B5EF4-FFF2-40B4-BE49-F238E27FC236}">
              <a16:creationId xmlns:a16="http://schemas.microsoft.com/office/drawing/2014/main" id="{00000000-0008-0000-1400-000025DA4900}"/>
            </a:ext>
          </a:extLst>
        </xdr:cNvPr>
        <xdr:cNvSpPr>
          <a:spLocks noChangeArrowheads="1"/>
        </xdr:cNvSpPr>
      </xdr:nvSpPr>
      <xdr:spPr bwMode="auto">
        <a:xfrm>
          <a:off x="1226820" y="2583180"/>
          <a:ext cx="129540" cy="12192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152400</xdr:colOff>
      <xdr:row>13</xdr:row>
      <xdr:rowOff>38100</xdr:rowOff>
    </xdr:from>
    <xdr:to>
      <xdr:col>5</xdr:col>
      <xdr:colOff>320040</xdr:colOff>
      <xdr:row>13</xdr:row>
      <xdr:rowOff>144780</xdr:rowOff>
    </xdr:to>
    <xdr:sp macro="" textlink="">
      <xdr:nvSpPr>
        <xdr:cNvPr id="4839974" name="Drawing 10">
          <a:extLst>
            <a:ext uri="{FF2B5EF4-FFF2-40B4-BE49-F238E27FC236}">
              <a16:creationId xmlns:a16="http://schemas.microsoft.com/office/drawing/2014/main" id="{00000000-0008-0000-1400-000026DA4900}"/>
            </a:ext>
          </a:extLst>
        </xdr:cNvPr>
        <xdr:cNvSpPr>
          <a:spLocks/>
        </xdr:cNvSpPr>
      </xdr:nvSpPr>
      <xdr:spPr bwMode="auto">
        <a:xfrm>
          <a:off x="1760220" y="2583180"/>
          <a:ext cx="167640" cy="106680"/>
        </a:xfrm>
        <a:custGeom>
          <a:avLst/>
          <a:gdLst>
            <a:gd name="T0" fmla="*/ 2147483646 w 16384"/>
            <a:gd name="T1" fmla="*/ 2147483646 h 16384"/>
            <a:gd name="T2" fmla="*/ 2147483646 w 16384"/>
            <a:gd name="T3" fmla="*/ 0 h 16384"/>
            <a:gd name="T4" fmla="*/ 0 w 16384"/>
            <a:gd name="T5" fmla="*/ 0 h 16384"/>
            <a:gd name="T6" fmla="*/ 2147483646 w 16384"/>
            <a:gd name="T7" fmla="*/ 2147483646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617220</xdr:colOff>
      <xdr:row>9</xdr:row>
      <xdr:rowOff>22860</xdr:rowOff>
    </xdr:from>
    <xdr:to>
      <xdr:col>8</xdr:col>
      <xdr:colOff>739140</xdr:colOff>
      <xdr:row>9</xdr:row>
      <xdr:rowOff>160020</xdr:rowOff>
    </xdr:to>
    <xdr:sp macro="" textlink="">
      <xdr:nvSpPr>
        <xdr:cNvPr id="4839975" name="Drawing 12">
          <a:extLst>
            <a:ext uri="{FF2B5EF4-FFF2-40B4-BE49-F238E27FC236}">
              <a16:creationId xmlns:a16="http://schemas.microsoft.com/office/drawing/2014/main" id="{00000000-0008-0000-1400-000027DA4900}"/>
            </a:ext>
          </a:extLst>
        </xdr:cNvPr>
        <xdr:cNvSpPr>
          <a:spLocks/>
        </xdr:cNvSpPr>
      </xdr:nvSpPr>
      <xdr:spPr bwMode="auto">
        <a:xfrm>
          <a:off x="4084320" y="2065020"/>
          <a:ext cx="121920" cy="137160"/>
        </a:xfrm>
        <a:custGeom>
          <a:avLst/>
          <a:gdLst>
            <a:gd name="T0" fmla="*/ 0 w 16384"/>
            <a:gd name="T1" fmla="*/ 2147483646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0 h 16384"/>
            <a:gd name="T72" fmla="*/ 2147483646 w 16384"/>
            <a:gd name="T73" fmla="*/ 2147483646 h 16384"/>
            <a:gd name="T74" fmla="*/ 2147483646 w 16384"/>
            <a:gd name="T75" fmla="*/ 2147483646 h 16384"/>
            <a:gd name="T76" fmla="*/ 0 w 16384"/>
            <a:gd name="T77" fmla="*/ 2147483646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281940</xdr:colOff>
      <xdr:row>13</xdr:row>
      <xdr:rowOff>30480</xdr:rowOff>
    </xdr:from>
    <xdr:to>
      <xdr:col>5</xdr:col>
      <xdr:colOff>38100</xdr:colOff>
      <xdr:row>13</xdr:row>
      <xdr:rowOff>167640</xdr:rowOff>
    </xdr:to>
    <xdr:sp macro="" textlink="">
      <xdr:nvSpPr>
        <xdr:cNvPr id="4839976" name="Drawing 13">
          <a:extLst>
            <a:ext uri="{FF2B5EF4-FFF2-40B4-BE49-F238E27FC236}">
              <a16:creationId xmlns:a16="http://schemas.microsoft.com/office/drawing/2014/main" id="{00000000-0008-0000-1400-000028DA4900}"/>
            </a:ext>
          </a:extLst>
        </xdr:cNvPr>
        <xdr:cNvSpPr>
          <a:spLocks/>
        </xdr:cNvSpPr>
      </xdr:nvSpPr>
      <xdr:spPr bwMode="auto">
        <a:xfrm>
          <a:off x="1508760" y="2575560"/>
          <a:ext cx="137160" cy="137160"/>
        </a:xfrm>
        <a:custGeom>
          <a:avLst/>
          <a:gdLst>
            <a:gd name="T0" fmla="*/ 0 w 16384"/>
            <a:gd name="T1" fmla="*/ 2147483646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0 h 16384"/>
            <a:gd name="T72" fmla="*/ 2147483646 w 16384"/>
            <a:gd name="T73" fmla="*/ 2147483646 h 16384"/>
            <a:gd name="T74" fmla="*/ 2147483646 w 16384"/>
            <a:gd name="T75" fmla="*/ 2147483646 h 16384"/>
            <a:gd name="T76" fmla="*/ 0 w 16384"/>
            <a:gd name="T77" fmla="*/ 2147483646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15</xdr:row>
      <xdr:rowOff>121920</xdr:rowOff>
    </xdr:from>
    <xdr:to>
      <xdr:col>4</xdr:col>
      <xdr:colOff>144780</xdr:colOff>
      <xdr:row>17</xdr:row>
      <xdr:rowOff>0</xdr:rowOff>
    </xdr:to>
    <xdr:grpSp>
      <xdr:nvGrpSpPr>
        <xdr:cNvPr id="4839977" name="Group 39">
          <a:extLst>
            <a:ext uri="{FF2B5EF4-FFF2-40B4-BE49-F238E27FC236}">
              <a16:creationId xmlns:a16="http://schemas.microsoft.com/office/drawing/2014/main" id="{00000000-0008-0000-1400-000029DA4900}"/>
            </a:ext>
          </a:extLst>
        </xdr:cNvPr>
        <xdr:cNvGrpSpPr>
          <a:grpSpLocks/>
        </xdr:cNvGrpSpPr>
      </xdr:nvGrpSpPr>
      <xdr:grpSpPr bwMode="auto">
        <a:xfrm>
          <a:off x="581025" y="2931795"/>
          <a:ext cx="1078230" cy="201930"/>
          <a:chOff x="352425" y="2905125"/>
          <a:chExt cx="734035" cy="190500"/>
        </a:xfrm>
      </xdr:grpSpPr>
      <xdr:sp macro="" textlink="">
        <xdr:nvSpPr>
          <xdr:cNvPr id="4839991" name="Oval 1">
            <a:extLst>
              <a:ext uri="{FF2B5EF4-FFF2-40B4-BE49-F238E27FC236}">
                <a16:creationId xmlns:a16="http://schemas.microsoft.com/office/drawing/2014/main" id="{00000000-0008-0000-1400-000037DA4900}"/>
              </a:ext>
            </a:extLst>
          </xdr:cNvPr>
          <xdr:cNvSpPr>
            <a:spLocks noChangeArrowheads="1"/>
          </xdr:cNvSpPr>
        </xdr:nvSpPr>
        <xdr:spPr bwMode="auto">
          <a:xfrm>
            <a:off x="352425" y="29718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TextBox 37">
            <a:extLst>
              <a:ext uri="{FF2B5EF4-FFF2-40B4-BE49-F238E27FC236}">
                <a16:creationId xmlns:a16="http://schemas.microsoft.com/office/drawing/2014/main" id="{00000000-0008-0000-1400-000026000000}"/>
              </a:ext>
            </a:extLst>
          </xdr:cNvPr>
          <xdr:cNvSpPr txBox="1"/>
        </xdr:nvSpPr>
        <xdr:spPr>
          <a:xfrm>
            <a:off x="493586" y="2905125"/>
            <a:ext cx="592874"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Operation</a:t>
            </a:r>
          </a:p>
        </xdr:txBody>
      </xdr:sp>
    </xdr:grpSp>
    <xdr:clientData/>
  </xdr:twoCellAnchor>
  <xdr:twoCellAnchor>
    <xdr:from>
      <xdr:col>2</xdr:col>
      <xdr:colOff>83820</xdr:colOff>
      <xdr:row>17</xdr:row>
      <xdr:rowOff>137160</xdr:rowOff>
    </xdr:from>
    <xdr:to>
      <xdr:col>4</xdr:col>
      <xdr:colOff>373380</xdr:colOff>
      <xdr:row>19</xdr:row>
      <xdr:rowOff>38100</xdr:rowOff>
    </xdr:to>
    <xdr:grpSp>
      <xdr:nvGrpSpPr>
        <xdr:cNvPr id="4839978" name="Group 46">
          <a:extLst>
            <a:ext uri="{FF2B5EF4-FFF2-40B4-BE49-F238E27FC236}">
              <a16:creationId xmlns:a16="http://schemas.microsoft.com/office/drawing/2014/main" id="{00000000-0008-0000-1400-00002ADA4900}"/>
            </a:ext>
          </a:extLst>
        </xdr:cNvPr>
        <xdr:cNvGrpSpPr>
          <a:grpSpLocks/>
        </xdr:cNvGrpSpPr>
      </xdr:nvGrpSpPr>
      <xdr:grpSpPr bwMode="auto">
        <a:xfrm>
          <a:off x="550545" y="3270885"/>
          <a:ext cx="1337310" cy="224790"/>
          <a:chOff x="361950" y="3124200"/>
          <a:chExt cx="1052428" cy="209550"/>
        </a:xfrm>
      </xdr:grpSpPr>
      <xdr:sp macro="" textlink="">
        <xdr:nvSpPr>
          <xdr:cNvPr id="4839989" name="Drawing 4">
            <a:extLst>
              <a:ext uri="{FF2B5EF4-FFF2-40B4-BE49-F238E27FC236}">
                <a16:creationId xmlns:a16="http://schemas.microsoft.com/office/drawing/2014/main" id="{00000000-0008-0000-1400-000035DA4900}"/>
              </a:ext>
            </a:extLst>
          </xdr:cNvPr>
          <xdr:cNvSpPr>
            <a:spLocks/>
          </xdr:cNvSpPr>
        </xdr:nvSpPr>
        <xdr:spPr bwMode="auto">
          <a:xfrm>
            <a:off x="361950" y="3162300"/>
            <a:ext cx="133350" cy="171450"/>
          </a:xfrm>
          <a:custGeom>
            <a:avLst/>
            <a:gdLst>
              <a:gd name="T0" fmla="*/ 0 w 16384"/>
              <a:gd name="T1" fmla="*/ 2147483646 h 16384"/>
              <a:gd name="T2" fmla="*/ 0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0 h 16384"/>
              <a:gd name="T12" fmla="*/ 2147483646 w 16384"/>
              <a:gd name="T13" fmla="*/ 2147483646 h 16384"/>
              <a:gd name="T14" fmla="*/ 0 w 16384"/>
              <a:gd name="T15" fmla="*/ 2147483646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 name="TextBox 38">
            <a:extLst>
              <a:ext uri="{FF2B5EF4-FFF2-40B4-BE49-F238E27FC236}">
                <a16:creationId xmlns:a16="http://schemas.microsoft.com/office/drawing/2014/main" id="{00000000-0008-0000-1400-000027000000}"/>
              </a:ext>
            </a:extLst>
          </xdr:cNvPr>
          <xdr:cNvSpPr txBox="1"/>
        </xdr:nvSpPr>
        <xdr:spPr>
          <a:xfrm>
            <a:off x="506850" y="3124200"/>
            <a:ext cx="907528" cy="189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Transportation</a:t>
            </a:r>
          </a:p>
        </xdr:txBody>
      </xdr:sp>
    </xdr:grpSp>
    <xdr:clientData/>
  </xdr:twoCellAnchor>
  <xdr:twoCellAnchor>
    <xdr:from>
      <xdr:col>2</xdr:col>
      <xdr:colOff>76200</xdr:colOff>
      <xdr:row>19</xdr:row>
      <xdr:rowOff>137160</xdr:rowOff>
    </xdr:from>
    <xdr:to>
      <xdr:col>4</xdr:col>
      <xdr:colOff>152400</xdr:colOff>
      <xdr:row>21</xdr:row>
      <xdr:rowOff>22860</xdr:rowOff>
    </xdr:to>
    <xdr:grpSp>
      <xdr:nvGrpSpPr>
        <xdr:cNvPr id="4839979" name="Group 43">
          <a:extLst>
            <a:ext uri="{FF2B5EF4-FFF2-40B4-BE49-F238E27FC236}">
              <a16:creationId xmlns:a16="http://schemas.microsoft.com/office/drawing/2014/main" id="{00000000-0008-0000-1400-00002BDA4900}"/>
            </a:ext>
          </a:extLst>
        </xdr:cNvPr>
        <xdr:cNvGrpSpPr>
          <a:grpSpLocks/>
        </xdr:cNvGrpSpPr>
      </xdr:nvGrpSpPr>
      <xdr:grpSpPr bwMode="auto">
        <a:xfrm>
          <a:off x="542925" y="3594735"/>
          <a:ext cx="1123950" cy="209550"/>
          <a:chOff x="342900" y="3343275"/>
          <a:chExt cx="821150" cy="190500"/>
        </a:xfrm>
      </xdr:grpSpPr>
      <xdr:sp macro="" textlink="">
        <xdr:nvSpPr>
          <xdr:cNvPr id="4839987" name="Rectangle 2">
            <a:extLst>
              <a:ext uri="{FF2B5EF4-FFF2-40B4-BE49-F238E27FC236}">
                <a16:creationId xmlns:a16="http://schemas.microsoft.com/office/drawing/2014/main" id="{00000000-0008-0000-1400-000033DA4900}"/>
              </a:ext>
            </a:extLst>
          </xdr:cNvPr>
          <xdr:cNvSpPr>
            <a:spLocks noChangeArrowheads="1"/>
          </xdr:cNvSpPr>
        </xdr:nvSpPr>
        <xdr:spPr bwMode="auto">
          <a:xfrm>
            <a:off x="342900" y="3409950"/>
            <a:ext cx="123825" cy="123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 name="TextBox 40">
            <a:extLst>
              <a:ext uri="{FF2B5EF4-FFF2-40B4-BE49-F238E27FC236}">
                <a16:creationId xmlns:a16="http://schemas.microsoft.com/office/drawing/2014/main" id="{00000000-0008-0000-1400-000029000000}"/>
              </a:ext>
            </a:extLst>
          </xdr:cNvPr>
          <xdr:cNvSpPr txBox="1"/>
        </xdr:nvSpPr>
        <xdr:spPr>
          <a:xfrm>
            <a:off x="522060" y="3343275"/>
            <a:ext cx="641990" cy="1839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Inspection</a:t>
            </a:r>
          </a:p>
        </xdr:txBody>
      </xdr:sp>
    </xdr:grpSp>
    <xdr:clientData/>
  </xdr:twoCellAnchor>
  <xdr:twoCellAnchor>
    <xdr:from>
      <xdr:col>2</xdr:col>
      <xdr:colOff>114300</xdr:colOff>
      <xdr:row>22</xdr:row>
      <xdr:rowOff>22860</xdr:rowOff>
    </xdr:from>
    <xdr:to>
      <xdr:col>3</xdr:col>
      <xdr:colOff>297180</xdr:colOff>
      <xdr:row>23</xdr:row>
      <xdr:rowOff>91440</xdr:rowOff>
    </xdr:to>
    <xdr:grpSp>
      <xdr:nvGrpSpPr>
        <xdr:cNvPr id="4839980" name="Group 44">
          <a:extLst>
            <a:ext uri="{FF2B5EF4-FFF2-40B4-BE49-F238E27FC236}">
              <a16:creationId xmlns:a16="http://schemas.microsoft.com/office/drawing/2014/main" id="{00000000-0008-0000-1400-00002CDA4900}"/>
            </a:ext>
          </a:extLst>
        </xdr:cNvPr>
        <xdr:cNvGrpSpPr>
          <a:grpSpLocks/>
        </xdr:cNvGrpSpPr>
      </xdr:nvGrpSpPr>
      <xdr:grpSpPr bwMode="auto">
        <a:xfrm>
          <a:off x="581025" y="3966210"/>
          <a:ext cx="706755" cy="230505"/>
          <a:chOff x="342900" y="3562350"/>
          <a:chExt cx="547645" cy="200025"/>
        </a:xfrm>
      </xdr:grpSpPr>
      <xdr:sp macro="" textlink="">
        <xdr:nvSpPr>
          <xdr:cNvPr id="4839985" name="Drawing 12">
            <a:extLst>
              <a:ext uri="{FF2B5EF4-FFF2-40B4-BE49-F238E27FC236}">
                <a16:creationId xmlns:a16="http://schemas.microsoft.com/office/drawing/2014/main" id="{00000000-0008-0000-1400-000031DA4900}"/>
              </a:ext>
            </a:extLst>
          </xdr:cNvPr>
          <xdr:cNvSpPr>
            <a:spLocks/>
          </xdr:cNvSpPr>
        </xdr:nvSpPr>
        <xdr:spPr bwMode="auto">
          <a:xfrm>
            <a:off x="342900" y="3629025"/>
            <a:ext cx="133350" cy="133350"/>
          </a:xfrm>
          <a:custGeom>
            <a:avLst/>
            <a:gdLst>
              <a:gd name="T0" fmla="*/ 0 w 16384"/>
              <a:gd name="T1" fmla="*/ 2147483646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0 h 16384"/>
              <a:gd name="T72" fmla="*/ 2147483646 w 16384"/>
              <a:gd name="T73" fmla="*/ 2147483646 h 16384"/>
              <a:gd name="T74" fmla="*/ 2147483646 w 16384"/>
              <a:gd name="T75" fmla="*/ 2147483646 h 16384"/>
              <a:gd name="T76" fmla="*/ 0 w 16384"/>
              <a:gd name="T77" fmla="*/ 2147483646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 name="TextBox 41">
            <a:extLst>
              <a:ext uri="{FF2B5EF4-FFF2-40B4-BE49-F238E27FC236}">
                <a16:creationId xmlns:a16="http://schemas.microsoft.com/office/drawing/2014/main" id="{00000000-0008-0000-1400-00002A000000}"/>
              </a:ext>
            </a:extLst>
          </xdr:cNvPr>
          <xdr:cNvSpPr txBox="1"/>
        </xdr:nvSpPr>
        <xdr:spPr>
          <a:xfrm>
            <a:off x="513114" y="3562350"/>
            <a:ext cx="377431" cy="1806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Delay</a:t>
            </a:r>
          </a:p>
        </xdr:txBody>
      </xdr:sp>
    </xdr:grpSp>
    <xdr:clientData/>
  </xdr:twoCellAnchor>
  <xdr:twoCellAnchor>
    <xdr:from>
      <xdr:col>2</xdr:col>
      <xdr:colOff>83820</xdr:colOff>
      <xdr:row>24</xdr:row>
      <xdr:rowOff>22860</xdr:rowOff>
    </xdr:from>
    <xdr:to>
      <xdr:col>4</xdr:col>
      <xdr:colOff>45720</xdr:colOff>
      <xdr:row>25</xdr:row>
      <xdr:rowOff>83820</xdr:rowOff>
    </xdr:to>
    <xdr:grpSp>
      <xdr:nvGrpSpPr>
        <xdr:cNvPr id="4839981" name="Group 45">
          <a:extLst>
            <a:ext uri="{FF2B5EF4-FFF2-40B4-BE49-F238E27FC236}">
              <a16:creationId xmlns:a16="http://schemas.microsoft.com/office/drawing/2014/main" id="{00000000-0008-0000-1400-00002DDA4900}"/>
            </a:ext>
          </a:extLst>
        </xdr:cNvPr>
        <xdr:cNvGrpSpPr>
          <a:grpSpLocks/>
        </xdr:cNvGrpSpPr>
      </xdr:nvGrpSpPr>
      <xdr:grpSpPr bwMode="auto">
        <a:xfrm>
          <a:off x="550545" y="4290060"/>
          <a:ext cx="1009650" cy="222885"/>
          <a:chOff x="314325" y="3790950"/>
          <a:chExt cx="662999" cy="190500"/>
        </a:xfrm>
      </xdr:grpSpPr>
      <xdr:sp macro="" textlink="">
        <xdr:nvSpPr>
          <xdr:cNvPr id="4839983" name="Drawing 3">
            <a:extLst>
              <a:ext uri="{FF2B5EF4-FFF2-40B4-BE49-F238E27FC236}">
                <a16:creationId xmlns:a16="http://schemas.microsoft.com/office/drawing/2014/main" id="{00000000-0008-0000-1400-00002FDA4900}"/>
              </a:ext>
            </a:extLst>
          </xdr:cNvPr>
          <xdr:cNvSpPr>
            <a:spLocks/>
          </xdr:cNvSpPr>
        </xdr:nvSpPr>
        <xdr:spPr bwMode="auto">
          <a:xfrm>
            <a:off x="314325" y="3867150"/>
            <a:ext cx="161925" cy="114300"/>
          </a:xfrm>
          <a:custGeom>
            <a:avLst/>
            <a:gdLst>
              <a:gd name="T0" fmla="*/ 2147483646 w 16384"/>
              <a:gd name="T1" fmla="*/ 2147483646 h 16384"/>
              <a:gd name="T2" fmla="*/ 2147483646 w 16384"/>
              <a:gd name="T3" fmla="*/ 0 h 16384"/>
              <a:gd name="T4" fmla="*/ 0 w 16384"/>
              <a:gd name="T5" fmla="*/ 0 h 16384"/>
              <a:gd name="T6" fmla="*/ 2147483646 w 16384"/>
              <a:gd name="T7" fmla="*/ 2147483646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 name="TextBox 42">
            <a:extLst>
              <a:ext uri="{FF2B5EF4-FFF2-40B4-BE49-F238E27FC236}">
                <a16:creationId xmlns:a16="http://schemas.microsoft.com/office/drawing/2014/main" id="{00000000-0008-0000-1400-00002B000000}"/>
              </a:ext>
            </a:extLst>
          </xdr:cNvPr>
          <xdr:cNvSpPr txBox="1"/>
        </xdr:nvSpPr>
        <xdr:spPr>
          <a:xfrm>
            <a:off x="516714" y="3790950"/>
            <a:ext cx="460610" cy="177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Storage</a:t>
            </a:r>
          </a:p>
        </xdr:txBody>
      </xdr:sp>
    </xdr:grpSp>
    <xdr:clientData/>
  </xdr:twoCellAnchor>
  <xdr:twoCellAnchor editAs="oneCell">
    <xdr:from>
      <xdr:col>1</xdr:col>
      <xdr:colOff>38100</xdr:colOff>
      <xdr:row>0</xdr:row>
      <xdr:rowOff>85725</xdr:rowOff>
    </xdr:from>
    <xdr:to>
      <xdr:col>3</xdr:col>
      <xdr:colOff>409575</xdr:colOff>
      <xdr:row>0</xdr:row>
      <xdr:rowOff>602510</xdr:rowOff>
    </xdr:to>
    <xdr:pic>
      <xdr:nvPicPr>
        <xdr:cNvPr id="28" name="Picture 2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85725"/>
          <a:ext cx="1285875" cy="5167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85725</xdr:rowOff>
    </xdr:from>
    <xdr:to>
      <xdr:col>1</xdr:col>
      <xdr:colOff>514350</xdr:colOff>
      <xdr:row>0</xdr:row>
      <xdr:rowOff>602510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5725"/>
          <a:ext cx="1285875" cy="5167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0</xdr:rowOff>
        </xdr:from>
        <xdr:to>
          <xdr:col>1</xdr:col>
          <xdr:colOff>581025</xdr:colOff>
          <xdr:row>1</xdr:row>
          <xdr:rowOff>219075</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1600-000003F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Prototype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xdr:row>
          <xdr:rowOff>0</xdr:rowOff>
        </xdr:from>
        <xdr:to>
          <xdr:col>2</xdr:col>
          <xdr:colOff>552450</xdr:colOff>
          <xdr:row>1</xdr:row>
          <xdr:rowOff>219075</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1600-000004F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Pre-Launch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xdr:row>
          <xdr:rowOff>0</xdr:rowOff>
        </xdr:from>
        <xdr:to>
          <xdr:col>4</xdr:col>
          <xdr:colOff>485775</xdr:colOff>
          <xdr:row>1</xdr:row>
          <xdr:rowOff>219075</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1600-000005F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Production</a:t>
              </a:r>
            </a:p>
          </xdr:txBody>
        </xdr:sp>
        <xdr:clientData fLocksWithSheet="0"/>
      </xdr:twoCellAnchor>
    </mc:Choice>
    <mc:Fallback/>
  </mc:AlternateContent>
  <xdr:twoCellAnchor editAs="oneCell">
    <xdr:from>
      <xdr:col>0</xdr:col>
      <xdr:colOff>85725</xdr:colOff>
      <xdr:row>0</xdr:row>
      <xdr:rowOff>95250</xdr:rowOff>
    </xdr:from>
    <xdr:to>
      <xdr:col>1</xdr:col>
      <xdr:colOff>838200</xdr:colOff>
      <xdr:row>0</xdr:row>
      <xdr:rowOff>612035</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0"/>
          <a:ext cx="1285875" cy="5167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7</xdr:col>
      <xdr:colOff>281940</xdr:colOff>
      <xdr:row>10</xdr:row>
      <xdr:rowOff>358140</xdr:rowOff>
    </xdr:from>
    <xdr:to>
      <xdr:col>7</xdr:col>
      <xdr:colOff>281940</xdr:colOff>
      <xdr:row>10</xdr:row>
      <xdr:rowOff>358140</xdr:rowOff>
    </xdr:to>
    <xdr:sp macro="" textlink="">
      <xdr:nvSpPr>
        <xdr:cNvPr id="1846968" name="Line 1">
          <a:extLst>
            <a:ext uri="{FF2B5EF4-FFF2-40B4-BE49-F238E27FC236}">
              <a16:creationId xmlns:a16="http://schemas.microsoft.com/office/drawing/2014/main" id="{00000000-0008-0000-1700-0000B82E1C00}"/>
            </a:ext>
          </a:extLst>
        </xdr:cNvPr>
        <xdr:cNvSpPr>
          <a:spLocks noChangeShapeType="1"/>
        </xdr:cNvSpPr>
      </xdr:nvSpPr>
      <xdr:spPr bwMode="auto">
        <a:xfrm>
          <a:off x="4617720" y="2537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9</xdr:row>
      <xdr:rowOff>350520</xdr:rowOff>
    </xdr:from>
    <xdr:to>
      <xdr:col>7</xdr:col>
      <xdr:colOff>281940</xdr:colOff>
      <xdr:row>9</xdr:row>
      <xdr:rowOff>350520</xdr:rowOff>
    </xdr:to>
    <xdr:sp macro="" textlink="">
      <xdr:nvSpPr>
        <xdr:cNvPr id="1846969" name="Line 2">
          <a:extLst>
            <a:ext uri="{FF2B5EF4-FFF2-40B4-BE49-F238E27FC236}">
              <a16:creationId xmlns:a16="http://schemas.microsoft.com/office/drawing/2014/main" id="{00000000-0008-0000-1700-0000B92E1C00}"/>
            </a:ext>
          </a:extLst>
        </xdr:cNvPr>
        <xdr:cNvSpPr>
          <a:spLocks noChangeShapeType="1"/>
        </xdr:cNvSpPr>
      </xdr:nvSpPr>
      <xdr:spPr bwMode="auto">
        <a:xfrm>
          <a:off x="4617720" y="23698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34</xdr:row>
      <xdr:rowOff>0</xdr:rowOff>
    </xdr:from>
    <xdr:to>
      <xdr:col>7</xdr:col>
      <xdr:colOff>281940</xdr:colOff>
      <xdr:row>34</xdr:row>
      <xdr:rowOff>0</xdr:rowOff>
    </xdr:to>
    <xdr:sp macro="" textlink="">
      <xdr:nvSpPr>
        <xdr:cNvPr id="1846970" name="Line 4">
          <a:extLst>
            <a:ext uri="{FF2B5EF4-FFF2-40B4-BE49-F238E27FC236}">
              <a16:creationId xmlns:a16="http://schemas.microsoft.com/office/drawing/2014/main" id="{00000000-0008-0000-1700-0000BA2E1C00}"/>
            </a:ext>
          </a:extLst>
        </xdr:cNvPr>
        <xdr:cNvSpPr>
          <a:spLocks noChangeShapeType="1"/>
        </xdr:cNvSpPr>
      </xdr:nvSpPr>
      <xdr:spPr bwMode="auto">
        <a:xfrm>
          <a:off x="4617720" y="6019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32</xdr:row>
      <xdr:rowOff>350520</xdr:rowOff>
    </xdr:from>
    <xdr:to>
      <xdr:col>7</xdr:col>
      <xdr:colOff>281940</xdr:colOff>
      <xdr:row>32</xdr:row>
      <xdr:rowOff>350520</xdr:rowOff>
    </xdr:to>
    <xdr:sp macro="" textlink="">
      <xdr:nvSpPr>
        <xdr:cNvPr id="1846971" name="Line 5">
          <a:extLst>
            <a:ext uri="{FF2B5EF4-FFF2-40B4-BE49-F238E27FC236}">
              <a16:creationId xmlns:a16="http://schemas.microsoft.com/office/drawing/2014/main" id="{00000000-0008-0000-1700-0000BB2E1C00}"/>
            </a:ext>
          </a:extLst>
        </xdr:cNvPr>
        <xdr:cNvSpPr>
          <a:spLocks noChangeShapeType="1"/>
        </xdr:cNvSpPr>
      </xdr:nvSpPr>
      <xdr:spPr bwMode="auto">
        <a:xfrm>
          <a:off x="461772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114300</xdr:colOff>
      <xdr:row>0</xdr:row>
      <xdr:rowOff>104775</xdr:rowOff>
    </xdr:from>
    <xdr:to>
      <xdr:col>1</xdr:col>
      <xdr:colOff>590550</xdr:colOff>
      <xdr:row>0</xdr:row>
      <xdr:rowOff>621560</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4775"/>
          <a:ext cx="1285875" cy="5167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7</xdr:col>
      <xdr:colOff>281940</xdr:colOff>
      <xdr:row>10</xdr:row>
      <xdr:rowOff>358140</xdr:rowOff>
    </xdr:from>
    <xdr:to>
      <xdr:col>7</xdr:col>
      <xdr:colOff>281940</xdr:colOff>
      <xdr:row>10</xdr:row>
      <xdr:rowOff>358140</xdr:rowOff>
    </xdr:to>
    <xdr:sp macro="" textlink="">
      <xdr:nvSpPr>
        <xdr:cNvPr id="2" name="Line 1">
          <a:extLst>
            <a:ext uri="{FF2B5EF4-FFF2-40B4-BE49-F238E27FC236}">
              <a16:creationId xmlns:a16="http://schemas.microsoft.com/office/drawing/2014/main" id="{00000000-0008-0000-1800-000002000000}"/>
            </a:ext>
          </a:extLst>
        </xdr:cNvPr>
        <xdr:cNvSpPr>
          <a:spLocks noChangeShapeType="1"/>
        </xdr:cNvSpPr>
      </xdr:nvSpPr>
      <xdr:spPr bwMode="auto">
        <a:xfrm>
          <a:off x="4520565" y="27108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9</xdr:row>
      <xdr:rowOff>350520</xdr:rowOff>
    </xdr:from>
    <xdr:to>
      <xdr:col>7</xdr:col>
      <xdr:colOff>281940</xdr:colOff>
      <xdr:row>9</xdr:row>
      <xdr:rowOff>350520</xdr:rowOff>
    </xdr:to>
    <xdr:sp macro="" textlink="">
      <xdr:nvSpPr>
        <xdr:cNvPr id="3" name="Line 2">
          <a:extLst>
            <a:ext uri="{FF2B5EF4-FFF2-40B4-BE49-F238E27FC236}">
              <a16:creationId xmlns:a16="http://schemas.microsoft.com/office/drawing/2014/main" id="{00000000-0008-0000-1800-000003000000}"/>
            </a:ext>
          </a:extLst>
        </xdr:cNvPr>
        <xdr:cNvSpPr>
          <a:spLocks noChangeShapeType="1"/>
        </xdr:cNvSpPr>
      </xdr:nvSpPr>
      <xdr:spPr bwMode="auto">
        <a:xfrm>
          <a:off x="4520565" y="25507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34</xdr:row>
      <xdr:rowOff>0</xdr:rowOff>
    </xdr:from>
    <xdr:to>
      <xdr:col>7</xdr:col>
      <xdr:colOff>281940</xdr:colOff>
      <xdr:row>34</xdr:row>
      <xdr:rowOff>0</xdr:rowOff>
    </xdr:to>
    <xdr:sp macro="" textlink="">
      <xdr:nvSpPr>
        <xdr:cNvPr id="4" name="Line 4">
          <a:extLst>
            <a:ext uri="{FF2B5EF4-FFF2-40B4-BE49-F238E27FC236}">
              <a16:creationId xmlns:a16="http://schemas.microsoft.com/office/drawing/2014/main" id="{00000000-0008-0000-1800-000004000000}"/>
            </a:ext>
          </a:extLst>
        </xdr:cNvPr>
        <xdr:cNvSpPr>
          <a:spLocks noChangeShapeType="1"/>
        </xdr:cNvSpPr>
      </xdr:nvSpPr>
      <xdr:spPr bwMode="auto">
        <a:xfrm>
          <a:off x="4520565" y="620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32</xdr:row>
      <xdr:rowOff>350520</xdr:rowOff>
    </xdr:from>
    <xdr:to>
      <xdr:col>7</xdr:col>
      <xdr:colOff>281940</xdr:colOff>
      <xdr:row>32</xdr:row>
      <xdr:rowOff>350520</xdr:rowOff>
    </xdr:to>
    <xdr:sp macro="" textlink="">
      <xdr:nvSpPr>
        <xdr:cNvPr id="5" name="Line 5">
          <a:extLst>
            <a:ext uri="{FF2B5EF4-FFF2-40B4-BE49-F238E27FC236}">
              <a16:creationId xmlns:a16="http://schemas.microsoft.com/office/drawing/2014/main" id="{00000000-0008-0000-1800-000005000000}"/>
            </a:ext>
          </a:extLst>
        </xdr:cNvPr>
        <xdr:cNvSpPr>
          <a:spLocks noChangeShapeType="1"/>
        </xdr:cNvSpPr>
      </xdr:nvSpPr>
      <xdr:spPr bwMode="auto">
        <a:xfrm>
          <a:off x="4520565" y="600837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95250</xdr:colOff>
      <xdr:row>0</xdr:row>
      <xdr:rowOff>95250</xdr:rowOff>
    </xdr:from>
    <xdr:to>
      <xdr:col>2</xdr:col>
      <xdr:colOff>85725</xdr:colOff>
      <xdr:row>0</xdr:row>
      <xdr:rowOff>612035</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285875" cy="5167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7</xdr:col>
      <xdr:colOff>281940</xdr:colOff>
      <xdr:row>10</xdr:row>
      <xdr:rowOff>358140</xdr:rowOff>
    </xdr:from>
    <xdr:to>
      <xdr:col>7</xdr:col>
      <xdr:colOff>281940</xdr:colOff>
      <xdr:row>10</xdr:row>
      <xdr:rowOff>358140</xdr:rowOff>
    </xdr:to>
    <xdr:sp macro="" textlink="">
      <xdr:nvSpPr>
        <xdr:cNvPr id="3733703" name="Line 1">
          <a:extLst>
            <a:ext uri="{FF2B5EF4-FFF2-40B4-BE49-F238E27FC236}">
              <a16:creationId xmlns:a16="http://schemas.microsoft.com/office/drawing/2014/main" id="{00000000-0008-0000-1900-0000C7F83800}"/>
            </a:ext>
          </a:extLst>
        </xdr:cNvPr>
        <xdr:cNvSpPr>
          <a:spLocks noChangeShapeType="1"/>
        </xdr:cNvSpPr>
      </xdr:nvSpPr>
      <xdr:spPr bwMode="auto">
        <a:xfrm>
          <a:off x="4617720" y="22783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9</xdr:row>
      <xdr:rowOff>350520</xdr:rowOff>
    </xdr:from>
    <xdr:to>
      <xdr:col>7</xdr:col>
      <xdr:colOff>281940</xdr:colOff>
      <xdr:row>9</xdr:row>
      <xdr:rowOff>350520</xdr:rowOff>
    </xdr:to>
    <xdr:sp macro="" textlink="">
      <xdr:nvSpPr>
        <xdr:cNvPr id="3733704" name="Line 2">
          <a:extLst>
            <a:ext uri="{FF2B5EF4-FFF2-40B4-BE49-F238E27FC236}">
              <a16:creationId xmlns:a16="http://schemas.microsoft.com/office/drawing/2014/main" id="{00000000-0008-0000-1900-0000C8F83800}"/>
            </a:ext>
          </a:extLst>
        </xdr:cNvPr>
        <xdr:cNvSpPr>
          <a:spLocks noChangeShapeType="1"/>
        </xdr:cNvSpPr>
      </xdr:nvSpPr>
      <xdr:spPr bwMode="auto">
        <a:xfrm>
          <a:off x="4617720" y="211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104775</xdr:colOff>
      <xdr:row>0</xdr:row>
      <xdr:rowOff>104775</xdr:rowOff>
    </xdr:from>
    <xdr:to>
      <xdr:col>2</xdr:col>
      <xdr:colOff>95250</xdr:colOff>
      <xdr:row>0</xdr:row>
      <xdr:rowOff>621560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04775"/>
          <a:ext cx="1285875" cy="5167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281940</xdr:colOff>
      <xdr:row>10</xdr:row>
      <xdr:rowOff>358140</xdr:rowOff>
    </xdr:from>
    <xdr:to>
      <xdr:col>7</xdr:col>
      <xdr:colOff>281940</xdr:colOff>
      <xdr:row>10</xdr:row>
      <xdr:rowOff>358140</xdr:rowOff>
    </xdr:to>
    <xdr:sp macro="" textlink="">
      <xdr:nvSpPr>
        <xdr:cNvPr id="2" name="Line 1">
          <a:extLst>
            <a:ext uri="{FF2B5EF4-FFF2-40B4-BE49-F238E27FC236}">
              <a16:creationId xmlns:a16="http://schemas.microsoft.com/office/drawing/2014/main" id="{00000000-0008-0000-1700-0000B82E1C00}"/>
            </a:ext>
          </a:extLst>
        </xdr:cNvPr>
        <xdr:cNvSpPr>
          <a:spLocks noChangeShapeType="1"/>
        </xdr:cNvSpPr>
      </xdr:nvSpPr>
      <xdr:spPr bwMode="auto">
        <a:xfrm>
          <a:off x="5949315" y="25203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9</xdr:row>
      <xdr:rowOff>350520</xdr:rowOff>
    </xdr:from>
    <xdr:to>
      <xdr:col>7</xdr:col>
      <xdr:colOff>281940</xdr:colOff>
      <xdr:row>9</xdr:row>
      <xdr:rowOff>350520</xdr:rowOff>
    </xdr:to>
    <xdr:sp macro="" textlink="">
      <xdr:nvSpPr>
        <xdr:cNvPr id="3" name="Line 2">
          <a:extLst>
            <a:ext uri="{FF2B5EF4-FFF2-40B4-BE49-F238E27FC236}">
              <a16:creationId xmlns:a16="http://schemas.microsoft.com/office/drawing/2014/main" id="{00000000-0008-0000-1700-0000B92E1C00}"/>
            </a:ext>
          </a:extLst>
        </xdr:cNvPr>
        <xdr:cNvSpPr>
          <a:spLocks noChangeShapeType="1"/>
        </xdr:cNvSpPr>
      </xdr:nvSpPr>
      <xdr:spPr bwMode="auto">
        <a:xfrm>
          <a:off x="5949315" y="23602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34</xdr:row>
      <xdr:rowOff>0</xdr:rowOff>
    </xdr:from>
    <xdr:to>
      <xdr:col>7</xdr:col>
      <xdr:colOff>281940</xdr:colOff>
      <xdr:row>34</xdr:row>
      <xdr:rowOff>0</xdr:rowOff>
    </xdr:to>
    <xdr:sp macro="" textlink="">
      <xdr:nvSpPr>
        <xdr:cNvPr id="4" name="Line 4">
          <a:extLst>
            <a:ext uri="{FF2B5EF4-FFF2-40B4-BE49-F238E27FC236}">
              <a16:creationId xmlns:a16="http://schemas.microsoft.com/office/drawing/2014/main" id="{00000000-0008-0000-1700-0000BA2E1C00}"/>
            </a:ext>
          </a:extLst>
        </xdr:cNvPr>
        <xdr:cNvSpPr>
          <a:spLocks noChangeShapeType="1"/>
        </xdr:cNvSpPr>
      </xdr:nvSpPr>
      <xdr:spPr bwMode="auto">
        <a:xfrm>
          <a:off x="5949315" y="697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32</xdr:row>
      <xdr:rowOff>350520</xdr:rowOff>
    </xdr:from>
    <xdr:to>
      <xdr:col>7</xdr:col>
      <xdr:colOff>281940</xdr:colOff>
      <xdr:row>32</xdr:row>
      <xdr:rowOff>350520</xdr:rowOff>
    </xdr:to>
    <xdr:sp macro="" textlink="">
      <xdr:nvSpPr>
        <xdr:cNvPr id="5" name="Line 5">
          <a:extLst>
            <a:ext uri="{FF2B5EF4-FFF2-40B4-BE49-F238E27FC236}">
              <a16:creationId xmlns:a16="http://schemas.microsoft.com/office/drawing/2014/main" id="{00000000-0008-0000-1700-0000BB2E1C00}"/>
            </a:ext>
          </a:extLst>
        </xdr:cNvPr>
        <xdr:cNvSpPr>
          <a:spLocks noChangeShapeType="1"/>
        </xdr:cNvSpPr>
      </xdr:nvSpPr>
      <xdr:spPr bwMode="auto">
        <a:xfrm>
          <a:off x="5949315" y="67798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114300</xdr:colOff>
      <xdr:row>0</xdr:row>
      <xdr:rowOff>104775</xdr:rowOff>
    </xdr:from>
    <xdr:to>
      <xdr:col>1</xdr:col>
      <xdr:colOff>590550</xdr:colOff>
      <xdr:row>0</xdr:row>
      <xdr:rowOff>621560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4775"/>
          <a:ext cx="1285875" cy="5167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7</xdr:col>
      <xdr:colOff>281940</xdr:colOff>
      <xdr:row>10</xdr:row>
      <xdr:rowOff>358140</xdr:rowOff>
    </xdr:from>
    <xdr:to>
      <xdr:col>7</xdr:col>
      <xdr:colOff>281940</xdr:colOff>
      <xdr:row>10</xdr:row>
      <xdr:rowOff>358140</xdr:rowOff>
    </xdr:to>
    <xdr:sp macro="" textlink="">
      <xdr:nvSpPr>
        <xdr:cNvPr id="1847714" name="Line 1">
          <a:extLst>
            <a:ext uri="{FF2B5EF4-FFF2-40B4-BE49-F238E27FC236}">
              <a16:creationId xmlns:a16="http://schemas.microsoft.com/office/drawing/2014/main" id="{00000000-0008-0000-1A00-0000A2311C00}"/>
            </a:ext>
          </a:extLst>
        </xdr:cNvPr>
        <xdr:cNvSpPr>
          <a:spLocks noChangeShapeType="1"/>
        </xdr:cNvSpPr>
      </xdr:nvSpPr>
      <xdr:spPr bwMode="auto">
        <a:xfrm>
          <a:off x="4617720" y="22783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9</xdr:row>
      <xdr:rowOff>350520</xdr:rowOff>
    </xdr:from>
    <xdr:to>
      <xdr:col>7</xdr:col>
      <xdr:colOff>281940</xdr:colOff>
      <xdr:row>9</xdr:row>
      <xdr:rowOff>350520</xdr:rowOff>
    </xdr:to>
    <xdr:sp macro="" textlink="">
      <xdr:nvSpPr>
        <xdr:cNvPr id="1847715" name="Line 2">
          <a:extLst>
            <a:ext uri="{FF2B5EF4-FFF2-40B4-BE49-F238E27FC236}">
              <a16:creationId xmlns:a16="http://schemas.microsoft.com/office/drawing/2014/main" id="{00000000-0008-0000-1A00-0000A3311C00}"/>
            </a:ext>
          </a:extLst>
        </xdr:cNvPr>
        <xdr:cNvSpPr>
          <a:spLocks noChangeShapeType="1"/>
        </xdr:cNvSpPr>
      </xdr:nvSpPr>
      <xdr:spPr bwMode="auto">
        <a:xfrm>
          <a:off x="4617720" y="211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76200</xdr:colOff>
      <xdr:row>0</xdr:row>
      <xdr:rowOff>95250</xdr:rowOff>
    </xdr:from>
    <xdr:to>
      <xdr:col>1</xdr:col>
      <xdr:colOff>1038225</xdr:colOff>
      <xdr:row>0</xdr:row>
      <xdr:rowOff>612035</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95250"/>
          <a:ext cx="1285875" cy="5167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2</xdr:col>
      <xdr:colOff>333375</xdr:colOff>
      <xdr:row>3</xdr:row>
      <xdr:rowOff>88160</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57150"/>
          <a:ext cx="1285875" cy="5167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2</xdr:col>
      <xdr:colOff>85725</xdr:colOff>
      <xdr:row>3</xdr:row>
      <xdr:rowOff>97685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6675"/>
          <a:ext cx="1285875" cy="5167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2</xdr:col>
      <xdr:colOff>200025</xdr:colOff>
      <xdr:row>0</xdr:row>
      <xdr:rowOff>564410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625"/>
          <a:ext cx="1285875" cy="5167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57150</xdr:colOff>
      <xdr:row>0</xdr:row>
      <xdr:rowOff>66675</xdr:rowOff>
    </xdr:from>
    <xdr:to>
      <xdr:col>2</xdr:col>
      <xdr:colOff>466725</xdr:colOff>
      <xdr:row>2</xdr:row>
      <xdr:rowOff>126260</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66675"/>
          <a:ext cx="1285875" cy="516785"/>
        </a:xfrm>
        <a:prstGeom prst="rect">
          <a:avLst/>
        </a:prstGeom>
      </xdr:spPr>
    </xdr:pic>
    <xdr:clientData/>
  </xdr:twoCellAnchor>
  <xdr:twoCellAnchor editAs="oneCell">
    <xdr:from>
      <xdr:col>14</xdr:col>
      <xdr:colOff>85725</xdr:colOff>
      <xdr:row>0</xdr:row>
      <xdr:rowOff>104775</xdr:rowOff>
    </xdr:from>
    <xdr:to>
      <xdr:col>16</xdr:col>
      <xdr:colOff>85725</xdr:colOff>
      <xdr:row>2</xdr:row>
      <xdr:rowOff>164360</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9650" y="104775"/>
          <a:ext cx="1285875" cy="5167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2</xdr:col>
      <xdr:colOff>504825</xdr:colOff>
      <xdr:row>2</xdr:row>
      <xdr:rowOff>107210</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625"/>
          <a:ext cx="1285875" cy="516785"/>
        </a:xfrm>
        <a:prstGeom prst="rect">
          <a:avLst/>
        </a:prstGeom>
      </xdr:spPr>
    </xdr:pic>
    <xdr:clientData/>
  </xdr:twoCellAnchor>
  <xdr:twoCellAnchor editAs="oneCell">
    <xdr:from>
      <xdr:col>14</xdr:col>
      <xdr:colOff>76200</xdr:colOff>
      <xdr:row>0</xdr:row>
      <xdr:rowOff>47625</xdr:rowOff>
    </xdr:from>
    <xdr:to>
      <xdr:col>16</xdr:col>
      <xdr:colOff>257175</xdr:colOff>
      <xdr:row>2</xdr:row>
      <xdr:rowOff>107210</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1125" y="47625"/>
          <a:ext cx="1285875" cy="51678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2</xdr:col>
      <xdr:colOff>476250</xdr:colOff>
      <xdr:row>0</xdr:row>
      <xdr:rowOff>583460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6675"/>
          <a:ext cx="1285875" cy="51678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83820</xdr:colOff>
      <xdr:row>27</xdr:row>
      <xdr:rowOff>0</xdr:rowOff>
    </xdr:from>
    <xdr:to>
      <xdr:col>1</xdr:col>
      <xdr:colOff>160020</xdr:colOff>
      <xdr:row>27</xdr:row>
      <xdr:rowOff>0</xdr:rowOff>
    </xdr:to>
    <xdr:sp macro="" textlink="">
      <xdr:nvSpPr>
        <xdr:cNvPr id="4925872" name="Line 1">
          <a:extLst>
            <a:ext uri="{FF2B5EF4-FFF2-40B4-BE49-F238E27FC236}">
              <a16:creationId xmlns:a16="http://schemas.microsoft.com/office/drawing/2014/main" id="{00000000-0008-0000-2200-0000B0294B00}"/>
            </a:ext>
          </a:extLst>
        </xdr:cNvPr>
        <xdr:cNvSpPr>
          <a:spLocks noChangeShapeType="1"/>
        </xdr:cNvSpPr>
      </xdr:nvSpPr>
      <xdr:spPr bwMode="auto">
        <a:xfrm>
          <a:off x="601980" y="584454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83820</xdr:colOff>
      <xdr:row>27</xdr:row>
      <xdr:rowOff>0</xdr:rowOff>
    </xdr:from>
    <xdr:to>
      <xdr:col>1</xdr:col>
      <xdr:colOff>160020</xdr:colOff>
      <xdr:row>27</xdr:row>
      <xdr:rowOff>0</xdr:rowOff>
    </xdr:to>
    <xdr:sp macro="" textlink="">
      <xdr:nvSpPr>
        <xdr:cNvPr id="4925873" name="Line 2">
          <a:extLst>
            <a:ext uri="{FF2B5EF4-FFF2-40B4-BE49-F238E27FC236}">
              <a16:creationId xmlns:a16="http://schemas.microsoft.com/office/drawing/2014/main" id="{00000000-0008-0000-2200-0000B1294B00}"/>
            </a:ext>
          </a:extLst>
        </xdr:cNvPr>
        <xdr:cNvSpPr>
          <a:spLocks noChangeShapeType="1"/>
        </xdr:cNvSpPr>
      </xdr:nvSpPr>
      <xdr:spPr bwMode="auto">
        <a:xfrm>
          <a:off x="601980" y="584454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83820</xdr:colOff>
      <xdr:row>27</xdr:row>
      <xdr:rowOff>0</xdr:rowOff>
    </xdr:from>
    <xdr:to>
      <xdr:col>1</xdr:col>
      <xdr:colOff>160020</xdr:colOff>
      <xdr:row>27</xdr:row>
      <xdr:rowOff>0</xdr:rowOff>
    </xdr:to>
    <xdr:sp macro="" textlink="">
      <xdr:nvSpPr>
        <xdr:cNvPr id="4925874" name="Line 3">
          <a:extLst>
            <a:ext uri="{FF2B5EF4-FFF2-40B4-BE49-F238E27FC236}">
              <a16:creationId xmlns:a16="http://schemas.microsoft.com/office/drawing/2014/main" id="{00000000-0008-0000-2200-0000B2294B00}"/>
            </a:ext>
          </a:extLst>
        </xdr:cNvPr>
        <xdr:cNvSpPr>
          <a:spLocks noChangeShapeType="1"/>
        </xdr:cNvSpPr>
      </xdr:nvSpPr>
      <xdr:spPr bwMode="auto">
        <a:xfrm>
          <a:off x="601980" y="584454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83820</xdr:colOff>
      <xdr:row>27</xdr:row>
      <xdr:rowOff>0</xdr:rowOff>
    </xdr:from>
    <xdr:to>
      <xdr:col>1</xdr:col>
      <xdr:colOff>160020</xdr:colOff>
      <xdr:row>27</xdr:row>
      <xdr:rowOff>0</xdr:rowOff>
    </xdr:to>
    <xdr:sp macro="" textlink="">
      <xdr:nvSpPr>
        <xdr:cNvPr id="4925875" name="Line 4">
          <a:extLst>
            <a:ext uri="{FF2B5EF4-FFF2-40B4-BE49-F238E27FC236}">
              <a16:creationId xmlns:a16="http://schemas.microsoft.com/office/drawing/2014/main" id="{00000000-0008-0000-2200-0000B3294B00}"/>
            </a:ext>
          </a:extLst>
        </xdr:cNvPr>
        <xdr:cNvSpPr>
          <a:spLocks noChangeShapeType="1"/>
        </xdr:cNvSpPr>
      </xdr:nvSpPr>
      <xdr:spPr bwMode="auto">
        <a:xfrm>
          <a:off x="601980" y="584454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152400</xdr:colOff>
      <xdr:row>31</xdr:row>
      <xdr:rowOff>38100</xdr:rowOff>
    </xdr:from>
    <xdr:to>
      <xdr:col>13</xdr:col>
      <xdr:colOff>441960</xdr:colOff>
      <xdr:row>49</xdr:row>
      <xdr:rowOff>99060</xdr:rowOff>
    </xdr:to>
    <xdr:graphicFrame macro="">
      <xdr:nvGraphicFramePr>
        <xdr:cNvPr id="4925876" name="Chart 5">
          <a:extLst>
            <a:ext uri="{FF2B5EF4-FFF2-40B4-BE49-F238E27FC236}">
              <a16:creationId xmlns:a16="http://schemas.microsoft.com/office/drawing/2014/main" id="{00000000-0008-0000-2200-0000B4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144780</xdr:colOff>
      <xdr:row>53</xdr:row>
      <xdr:rowOff>68580</xdr:rowOff>
    </xdr:from>
    <xdr:to>
      <xdr:col>13</xdr:col>
      <xdr:colOff>441960</xdr:colOff>
      <xdr:row>71</xdr:row>
      <xdr:rowOff>91440</xdr:rowOff>
    </xdr:to>
    <xdr:graphicFrame macro="">
      <xdr:nvGraphicFramePr>
        <xdr:cNvPr id="4925877" name="Chart 6">
          <a:extLst>
            <a:ext uri="{FF2B5EF4-FFF2-40B4-BE49-F238E27FC236}">
              <a16:creationId xmlns:a16="http://schemas.microsoft.com/office/drawing/2014/main" id="{00000000-0008-0000-2200-0000B5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167640</xdr:colOff>
      <xdr:row>74</xdr:row>
      <xdr:rowOff>68580</xdr:rowOff>
    </xdr:from>
    <xdr:to>
      <xdr:col>13</xdr:col>
      <xdr:colOff>472440</xdr:colOff>
      <xdr:row>92</xdr:row>
      <xdr:rowOff>137160</xdr:rowOff>
    </xdr:to>
    <xdr:graphicFrame macro="">
      <xdr:nvGraphicFramePr>
        <xdr:cNvPr id="4925878" name="Chart 7">
          <a:extLst>
            <a:ext uri="{FF2B5EF4-FFF2-40B4-BE49-F238E27FC236}">
              <a16:creationId xmlns:a16="http://schemas.microsoft.com/office/drawing/2014/main" id="{00000000-0008-0000-2200-0000B6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121920</xdr:colOff>
      <xdr:row>96</xdr:row>
      <xdr:rowOff>38100</xdr:rowOff>
    </xdr:from>
    <xdr:to>
      <xdr:col>13</xdr:col>
      <xdr:colOff>441960</xdr:colOff>
      <xdr:row>114</xdr:row>
      <xdr:rowOff>121920</xdr:rowOff>
    </xdr:to>
    <xdr:graphicFrame macro="">
      <xdr:nvGraphicFramePr>
        <xdr:cNvPr id="4925879" name="Chart 8">
          <a:extLst>
            <a:ext uri="{FF2B5EF4-FFF2-40B4-BE49-F238E27FC236}">
              <a16:creationId xmlns:a16="http://schemas.microsoft.com/office/drawing/2014/main" id="{00000000-0008-0000-2200-0000B7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144780</xdr:colOff>
      <xdr:row>117</xdr:row>
      <xdr:rowOff>91440</xdr:rowOff>
    </xdr:from>
    <xdr:to>
      <xdr:col>13</xdr:col>
      <xdr:colOff>441960</xdr:colOff>
      <xdr:row>144</xdr:row>
      <xdr:rowOff>76200</xdr:rowOff>
    </xdr:to>
    <xdr:graphicFrame macro="">
      <xdr:nvGraphicFramePr>
        <xdr:cNvPr id="4925880" name="Chart 10">
          <a:extLst>
            <a:ext uri="{FF2B5EF4-FFF2-40B4-BE49-F238E27FC236}">
              <a16:creationId xmlns:a16="http://schemas.microsoft.com/office/drawing/2014/main" id="{00000000-0008-0000-2200-0000B8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83820</xdr:colOff>
      <xdr:row>160</xdr:row>
      <xdr:rowOff>68580</xdr:rowOff>
    </xdr:from>
    <xdr:to>
      <xdr:col>13</xdr:col>
      <xdr:colOff>464820</xdr:colOff>
      <xdr:row>178</xdr:row>
      <xdr:rowOff>91440</xdr:rowOff>
    </xdr:to>
    <xdr:graphicFrame macro="">
      <xdr:nvGraphicFramePr>
        <xdr:cNvPr id="4925881" name="Chart 11">
          <a:extLst>
            <a:ext uri="{FF2B5EF4-FFF2-40B4-BE49-F238E27FC236}">
              <a16:creationId xmlns:a16="http://schemas.microsoft.com/office/drawing/2014/main" id="{00000000-0008-0000-2200-0000B9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83820</xdr:colOff>
      <xdr:row>178</xdr:row>
      <xdr:rowOff>137160</xdr:rowOff>
    </xdr:from>
    <xdr:to>
      <xdr:col>13</xdr:col>
      <xdr:colOff>472440</xdr:colOff>
      <xdr:row>196</xdr:row>
      <xdr:rowOff>137160</xdr:rowOff>
    </xdr:to>
    <xdr:graphicFrame macro="">
      <xdr:nvGraphicFramePr>
        <xdr:cNvPr id="4925882" name="Chart 12">
          <a:extLst>
            <a:ext uri="{FF2B5EF4-FFF2-40B4-BE49-F238E27FC236}">
              <a16:creationId xmlns:a16="http://schemas.microsoft.com/office/drawing/2014/main" id="{00000000-0008-0000-2200-0000BA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76200</xdr:colOff>
      <xdr:row>203</xdr:row>
      <xdr:rowOff>60960</xdr:rowOff>
    </xdr:from>
    <xdr:to>
      <xdr:col>13</xdr:col>
      <xdr:colOff>480060</xdr:colOff>
      <xdr:row>216</xdr:row>
      <xdr:rowOff>0</xdr:rowOff>
    </xdr:to>
    <xdr:graphicFrame macro="">
      <xdr:nvGraphicFramePr>
        <xdr:cNvPr id="4925883" name="Chart 16">
          <a:extLst>
            <a:ext uri="{FF2B5EF4-FFF2-40B4-BE49-F238E27FC236}">
              <a16:creationId xmlns:a16="http://schemas.microsoft.com/office/drawing/2014/main" id="{00000000-0008-0000-2200-0000BB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68580</xdr:colOff>
      <xdr:row>216</xdr:row>
      <xdr:rowOff>38100</xdr:rowOff>
    </xdr:from>
    <xdr:to>
      <xdr:col>13</xdr:col>
      <xdr:colOff>480060</xdr:colOff>
      <xdr:row>229</xdr:row>
      <xdr:rowOff>22860</xdr:rowOff>
    </xdr:to>
    <xdr:graphicFrame macro="">
      <xdr:nvGraphicFramePr>
        <xdr:cNvPr id="4925884" name="Chart 17">
          <a:extLst>
            <a:ext uri="{FF2B5EF4-FFF2-40B4-BE49-F238E27FC236}">
              <a16:creationId xmlns:a16="http://schemas.microsoft.com/office/drawing/2014/main" id="{00000000-0008-0000-2200-0000BC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53340</xdr:colOff>
      <xdr:row>229</xdr:row>
      <xdr:rowOff>53340</xdr:rowOff>
    </xdr:from>
    <xdr:to>
      <xdr:col>13</xdr:col>
      <xdr:colOff>480060</xdr:colOff>
      <xdr:row>242</xdr:row>
      <xdr:rowOff>30480</xdr:rowOff>
    </xdr:to>
    <xdr:graphicFrame macro="">
      <xdr:nvGraphicFramePr>
        <xdr:cNvPr id="4925885" name="Chart 18">
          <a:extLst>
            <a:ext uri="{FF2B5EF4-FFF2-40B4-BE49-F238E27FC236}">
              <a16:creationId xmlns:a16="http://schemas.microsoft.com/office/drawing/2014/main" id="{00000000-0008-0000-2200-0000BD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106680</xdr:colOff>
      <xdr:row>246</xdr:row>
      <xdr:rowOff>68580</xdr:rowOff>
    </xdr:from>
    <xdr:to>
      <xdr:col>13</xdr:col>
      <xdr:colOff>487680</xdr:colOff>
      <xdr:row>264</xdr:row>
      <xdr:rowOff>99060</xdr:rowOff>
    </xdr:to>
    <xdr:graphicFrame macro="">
      <xdr:nvGraphicFramePr>
        <xdr:cNvPr id="4925886" name="Chart 19">
          <a:extLst>
            <a:ext uri="{FF2B5EF4-FFF2-40B4-BE49-F238E27FC236}">
              <a16:creationId xmlns:a16="http://schemas.microsoft.com/office/drawing/2014/main" id="{00000000-0008-0000-2200-0000BE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83820</xdr:colOff>
      <xdr:row>265</xdr:row>
      <xdr:rowOff>60960</xdr:rowOff>
    </xdr:from>
    <xdr:to>
      <xdr:col>13</xdr:col>
      <xdr:colOff>480060</xdr:colOff>
      <xdr:row>283</xdr:row>
      <xdr:rowOff>99060</xdr:rowOff>
    </xdr:to>
    <xdr:graphicFrame macro="">
      <xdr:nvGraphicFramePr>
        <xdr:cNvPr id="4925887" name="Chart 20">
          <a:extLst>
            <a:ext uri="{FF2B5EF4-FFF2-40B4-BE49-F238E27FC236}">
              <a16:creationId xmlns:a16="http://schemas.microsoft.com/office/drawing/2014/main" id="{00000000-0008-0000-2200-0000BF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83820</xdr:colOff>
      <xdr:row>289</xdr:row>
      <xdr:rowOff>60960</xdr:rowOff>
    </xdr:from>
    <xdr:to>
      <xdr:col>13</xdr:col>
      <xdr:colOff>510540</xdr:colOff>
      <xdr:row>302</xdr:row>
      <xdr:rowOff>7620</xdr:rowOff>
    </xdr:to>
    <xdr:graphicFrame macro="">
      <xdr:nvGraphicFramePr>
        <xdr:cNvPr id="4925888" name="Chart 23">
          <a:extLst>
            <a:ext uri="{FF2B5EF4-FFF2-40B4-BE49-F238E27FC236}">
              <a16:creationId xmlns:a16="http://schemas.microsoft.com/office/drawing/2014/main" id="{00000000-0008-0000-2200-0000C0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76200</xdr:colOff>
      <xdr:row>302</xdr:row>
      <xdr:rowOff>60960</xdr:rowOff>
    </xdr:from>
    <xdr:to>
      <xdr:col>13</xdr:col>
      <xdr:colOff>510540</xdr:colOff>
      <xdr:row>315</xdr:row>
      <xdr:rowOff>76200</xdr:rowOff>
    </xdr:to>
    <xdr:graphicFrame macro="">
      <xdr:nvGraphicFramePr>
        <xdr:cNvPr id="4925889" name="Chart 24">
          <a:extLst>
            <a:ext uri="{FF2B5EF4-FFF2-40B4-BE49-F238E27FC236}">
              <a16:creationId xmlns:a16="http://schemas.microsoft.com/office/drawing/2014/main" id="{00000000-0008-0000-2200-0000C1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68580</xdr:colOff>
      <xdr:row>316</xdr:row>
      <xdr:rowOff>0</xdr:rowOff>
    </xdr:from>
    <xdr:to>
      <xdr:col>13</xdr:col>
      <xdr:colOff>502920</xdr:colOff>
      <xdr:row>328</xdr:row>
      <xdr:rowOff>121920</xdr:rowOff>
    </xdr:to>
    <xdr:graphicFrame macro="">
      <xdr:nvGraphicFramePr>
        <xdr:cNvPr id="4925890" name="Chart 25">
          <a:extLst>
            <a:ext uri="{FF2B5EF4-FFF2-40B4-BE49-F238E27FC236}">
              <a16:creationId xmlns:a16="http://schemas.microsoft.com/office/drawing/2014/main" id="{00000000-0008-0000-2200-0000C2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68580</xdr:colOff>
      <xdr:row>332</xdr:row>
      <xdr:rowOff>68580</xdr:rowOff>
    </xdr:from>
    <xdr:to>
      <xdr:col>13</xdr:col>
      <xdr:colOff>541020</xdr:colOff>
      <xdr:row>359</xdr:row>
      <xdr:rowOff>0</xdr:rowOff>
    </xdr:to>
    <xdr:graphicFrame macro="">
      <xdr:nvGraphicFramePr>
        <xdr:cNvPr id="4925891" name="Chart 28">
          <a:extLst>
            <a:ext uri="{FF2B5EF4-FFF2-40B4-BE49-F238E27FC236}">
              <a16:creationId xmlns:a16="http://schemas.microsoft.com/office/drawing/2014/main" id="{00000000-0008-0000-2200-0000C3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76200</xdr:colOff>
      <xdr:row>28</xdr:row>
      <xdr:rowOff>30480</xdr:rowOff>
    </xdr:from>
    <xdr:to>
      <xdr:col>1</xdr:col>
      <xdr:colOff>152400</xdr:colOff>
      <xdr:row>28</xdr:row>
      <xdr:rowOff>30480</xdr:rowOff>
    </xdr:to>
    <xdr:sp macro="" textlink="">
      <xdr:nvSpPr>
        <xdr:cNvPr id="4925892" name="Line 32">
          <a:extLst>
            <a:ext uri="{FF2B5EF4-FFF2-40B4-BE49-F238E27FC236}">
              <a16:creationId xmlns:a16="http://schemas.microsoft.com/office/drawing/2014/main" id="{00000000-0008-0000-2200-0000C4294B00}"/>
            </a:ext>
          </a:extLst>
        </xdr:cNvPr>
        <xdr:cNvSpPr>
          <a:spLocks noChangeShapeType="1"/>
        </xdr:cNvSpPr>
      </xdr:nvSpPr>
      <xdr:spPr bwMode="auto">
        <a:xfrm>
          <a:off x="594360" y="606552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106680</xdr:colOff>
      <xdr:row>374</xdr:row>
      <xdr:rowOff>68580</xdr:rowOff>
    </xdr:from>
    <xdr:to>
      <xdr:col>13</xdr:col>
      <xdr:colOff>586740</xdr:colOff>
      <xdr:row>394</xdr:row>
      <xdr:rowOff>152400</xdr:rowOff>
    </xdr:to>
    <xdr:graphicFrame macro="">
      <xdr:nvGraphicFramePr>
        <xdr:cNvPr id="4925893" name="Chart 33">
          <a:extLst>
            <a:ext uri="{FF2B5EF4-FFF2-40B4-BE49-F238E27FC236}">
              <a16:creationId xmlns:a16="http://schemas.microsoft.com/office/drawing/2014/main" id="{00000000-0008-0000-2200-0000C5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83820</xdr:colOff>
      <xdr:row>396</xdr:row>
      <xdr:rowOff>22860</xdr:rowOff>
    </xdr:from>
    <xdr:to>
      <xdr:col>13</xdr:col>
      <xdr:colOff>579120</xdr:colOff>
      <xdr:row>416</xdr:row>
      <xdr:rowOff>106680</xdr:rowOff>
    </xdr:to>
    <xdr:graphicFrame macro="">
      <xdr:nvGraphicFramePr>
        <xdr:cNvPr id="4925894" name="Chart 34">
          <a:extLst>
            <a:ext uri="{FF2B5EF4-FFF2-40B4-BE49-F238E27FC236}">
              <a16:creationId xmlns:a16="http://schemas.microsoft.com/office/drawing/2014/main" id="{00000000-0008-0000-2200-0000C6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76200</xdr:colOff>
      <xdr:row>417</xdr:row>
      <xdr:rowOff>106680</xdr:rowOff>
    </xdr:from>
    <xdr:to>
      <xdr:col>13</xdr:col>
      <xdr:colOff>579120</xdr:colOff>
      <xdr:row>438</xdr:row>
      <xdr:rowOff>38100</xdr:rowOff>
    </xdr:to>
    <xdr:graphicFrame macro="">
      <xdr:nvGraphicFramePr>
        <xdr:cNvPr id="4925895" name="Chart 35">
          <a:extLst>
            <a:ext uri="{FF2B5EF4-FFF2-40B4-BE49-F238E27FC236}">
              <a16:creationId xmlns:a16="http://schemas.microsoft.com/office/drawing/2014/main" id="{00000000-0008-0000-2200-0000C729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0</xdr:col>
      <xdr:colOff>57150</xdr:colOff>
      <xdr:row>0</xdr:row>
      <xdr:rowOff>57150</xdr:rowOff>
    </xdr:from>
    <xdr:to>
      <xdr:col>1</xdr:col>
      <xdr:colOff>666750</xdr:colOff>
      <xdr:row>0</xdr:row>
      <xdr:rowOff>573935</xdr:rowOff>
    </xdr:to>
    <xdr:pic>
      <xdr:nvPicPr>
        <xdr:cNvPr id="29" name="Picture 28"/>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7150" y="57150"/>
          <a:ext cx="1285875" cy="51678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91440</xdr:colOff>
      <xdr:row>60</xdr:row>
      <xdr:rowOff>160020</xdr:rowOff>
    </xdr:from>
    <xdr:to>
      <xdr:col>1</xdr:col>
      <xdr:colOff>312420</xdr:colOff>
      <xdr:row>60</xdr:row>
      <xdr:rowOff>160020</xdr:rowOff>
    </xdr:to>
    <xdr:sp macro="" textlink="">
      <xdr:nvSpPr>
        <xdr:cNvPr id="1874477" name="Line 2">
          <a:extLst>
            <a:ext uri="{FF2B5EF4-FFF2-40B4-BE49-F238E27FC236}">
              <a16:creationId xmlns:a16="http://schemas.microsoft.com/office/drawing/2014/main" id="{00000000-0008-0000-2300-00002D9A1C00}"/>
            </a:ext>
          </a:extLst>
        </xdr:cNvPr>
        <xdr:cNvSpPr>
          <a:spLocks noChangeShapeType="1"/>
        </xdr:cNvSpPr>
      </xdr:nvSpPr>
      <xdr:spPr bwMode="auto">
        <a:xfrm flipV="1">
          <a:off x="243840" y="11323320"/>
          <a:ext cx="2209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83820</xdr:colOff>
      <xdr:row>11</xdr:row>
      <xdr:rowOff>91440</xdr:rowOff>
    </xdr:from>
    <xdr:to>
      <xdr:col>31</xdr:col>
      <xdr:colOff>160020</xdr:colOff>
      <xdr:row>30</xdr:row>
      <xdr:rowOff>91440</xdr:rowOff>
    </xdr:to>
    <xdr:graphicFrame macro="">
      <xdr:nvGraphicFramePr>
        <xdr:cNvPr id="1874478" name="Chart 4">
          <a:extLst>
            <a:ext uri="{FF2B5EF4-FFF2-40B4-BE49-F238E27FC236}">
              <a16:creationId xmlns:a16="http://schemas.microsoft.com/office/drawing/2014/main" id="{00000000-0008-0000-2300-00002E9A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83820</xdr:colOff>
      <xdr:row>32</xdr:row>
      <xdr:rowOff>76200</xdr:rowOff>
    </xdr:from>
    <xdr:to>
      <xdr:col>31</xdr:col>
      <xdr:colOff>137160</xdr:colOff>
      <xdr:row>51</xdr:row>
      <xdr:rowOff>76200</xdr:rowOff>
    </xdr:to>
    <xdr:graphicFrame macro="">
      <xdr:nvGraphicFramePr>
        <xdr:cNvPr id="1874479" name="Chart 5">
          <a:extLst>
            <a:ext uri="{FF2B5EF4-FFF2-40B4-BE49-F238E27FC236}">
              <a16:creationId xmlns:a16="http://schemas.microsoft.com/office/drawing/2014/main" id="{00000000-0008-0000-2300-00002F9A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85725</xdr:colOff>
      <xdr:row>0</xdr:row>
      <xdr:rowOff>66675</xdr:rowOff>
    </xdr:from>
    <xdr:to>
      <xdr:col>4</xdr:col>
      <xdr:colOff>257175</xdr:colOff>
      <xdr:row>2</xdr:row>
      <xdr:rowOff>259610</xdr:rowOff>
    </xdr:to>
    <xdr:pic>
      <xdr:nvPicPr>
        <xdr:cNvPr id="8" name="Pictur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66675"/>
          <a:ext cx="1285875" cy="51678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91440</xdr:colOff>
      <xdr:row>47</xdr:row>
      <xdr:rowOff>0</xdr:rowOff>
    </xdr:from>
    <xdr:to>
      <xdr:col>1</xdr:col>
      <xdr:colOff>312420</xdr:colOff>
      <xdr:row>47</xdr:row>
      <xdr:rowOff>0</xdr:rowOff>
    </xdr:to>
    <xdr:sp macro="" textlink="">
      <xdr:nvSpPr>
        <xdr:cNvPr id="1877549" name="Line 1">
          <a:extLst>
            <a:ext uri="{FF2B5EF4-FFF2-40B4-BE49-F238E27FC236}">
              <a16:creationId xmlns:a16="http://schemas.microsoft.com/office/drawing/2014/main" id="{00000000-0008-0000-2400-00002DA61C00}"/>
            </a:ext>
          </a:extLst>
        </xdr:cNvPr>
        <xdr:cNvSpPr>
          <a:spLocks noChangeShapeType="1"/>
        </xdr:cNvSpPr>
      </xdr:nvSpPr>
      <xdr:spPr bwMode="auto">
        <a:xfrm flipV="1">
          <a:off x="243840" y="8267700"/>
          <a:ext cx="2209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83820</xdr:colOff>
      <xdr:row>12</xdr:row>
      <xdr:rowOff>91440</xdr:rowOff>
    </xdr:from>
    <xdr:to>
      <xdr:col>26</xdr:col>
      <xdr:colOff>160020</xdr:colOff>
      <xdr:row>29</xdr:row>
      <xdr:rowOff>0</xdr:rowOff>
    </xdr:to>
    <xdr:graphicFrame macro="">
      <xdr:nvGraphicFramePr>
        <xdr:cNvPr id="1877550" name="Chart 2">
          <a:extLst>
            <a:ext uri="{FF2B5EF4-FFF2-40B4-BE49-F238E27FC236}">
              <a16:creationId xmlns:a16="http://schemas.microsoft.com/office/drawing/2014/main" id="{00000000-0008-0000-2400-00002EA6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83820</xdr:colOff>
      <xdr:row>33</xdr:row>
      <xdr:rowOff>7620</xdr:rowOff>
    </xdr:from>
    <xdr:to>
      <xdr:col>26</xdr:col>
      <xdr:colOff>114300</xdr:colOff>
      <xdr:row>43</xdr:row>
      <xdr:rowOff>160020</xdr:rowOff>
    </xdr:to>
    <xdr:graphicFrame macro="">
      <xdr:nvGraphicFramePr>
        <xdr:cNvPr id="1877551" name="Chart 3">
          <a:extLst>
            <a:ext uri="{FF2B5EF4-FFF2-40B4-BE49-F238E27FC236}">
              <a16:creationId xmlns:a16="http://schemas.microsoft.com/office/drawing/2014/main" id="{00000000-0008-0000-2400-00002FA6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xdr:colOff>
      <xdr:row>0</xdr:row>
      <xdr:rowOff>66675</xdr:rowOff>
    </xdr:from>
    <xdr:to>
      <xdr:col>4</xdr:col>
      <xdr:colOff>85725</xdr:colOff>
      <xdr:row>2</xdr:row>
      <xdr:rowOff>259610</xdr:rowOff>
    </xdr:to>
    <xdr:pic>
      <xdr:nvPicPr>
        <xdr:cNvPr id="8" name="Pictur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 y="66675"/>
          <a:ext cx="1285875" cy="516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osn.oshkoshcorp.com/docs/quality/PLANNING/GREEN%20BELT%20-%20FUEL%20LEVEL%20ACCURACY/GREEN%20BELT%20-%20TOOLS/moresteamcapabili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moresteamcapabil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sn.oshkoshcorp.com/docs/quality/PLANNING/GREEN%20BELT%20-%20FUEL%20LEVEL%20ACCURACY/GREEN%20BELT%20-%20TOOLS/NonParametricTemplat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NonParametricTempl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Process Capability Calculation"/>
      <sheetName val="Estimate Standard Deviation"/>
      <sheetName val="Behind the scenes"/>
      <sheetName val="Configuration (DO NOT DELETE)"/>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E89">
            <v>0</v>
          </cell>
          <cell r="F89">
            <v>0</v>
          </cell>
          <cell r="H89">
            <v>8.08</v>
          </cell>
        </row>
        <row r="90">
          <cell r="L90">
            <v>28</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E89">
            <v>0</v>
          </cell>
          <cell r="F89">
            <v>0</v>
          </cell>
          <cell r="H89">
            <v>8.08</v>
          </cell>
        </row>
        <row r="90">
          <cell r="L90">
            <v>28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0.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printerSettings" Target="../printerSettings/printerSettings9.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5.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vmlDrawing" Target="../drawings/vmlDrawing2.v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24.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27.bin"/><Relationship Id="rId4" Type="http://schemas.openxmlformats.org/officeDocument/2006/relationships/comments" Target="../comments2.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7.xml"/><Relationship Id="rId7" Type="http://schemas.openxmlformats.org/officeDocument/2006/relationships/ctrlProp" Target="../ctrlProps/ctrlProp7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vmlDrawing" Target="../drawings/vmlDrawing5.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comments" Target="../comments4.xml"/><Relationship Id="rId4" Type="http://schemas.openxmlformats.org/officeDocument/2006/relationships/vmlDrawing" Target="../drawings/vmlDrawing7.v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5" Type="http://schemas.openxmlformats.org/officeDocument/2006/relationships/comments" Target="../comments5.xml"/><Relationship Id="rId4" Type="http://schemas.openxmlformats.org/officeDocument/2006/relationships/vmlDrawing" Target="../drawings/vmlDrawing8.v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1"/>
  </sheetPr>
  <dimension ref="A1:J47"/>
  <sheetViews>
    <sheetView tabSelected="1" view="pageLayout" zoomScaleNormal="100" workbookViewId="0">
      <selection activeCell="B54" sqref="B53:B54"/>
    </sheetView>
  </sheetViews>
  <sheetFormatPr defaultColWidth="9.140625" defaultRowHeight="12.75"/>
  <cols>
    <col min="1" max="10" width="9.7109375" style="2" customWidth="1"/>
    <col min="11" max="16384" width="9.140625" style="2"/>
  </cols>
  <sheetData>
    <row r="1" spans="1:10" ht="10.5" customHeight="1">
      <c r="A1" s="857" t="s">
        <v>969</v>
      </c>
      <c r="B1" s="857"/>
      <c r="C1" s="857"/>
      <c r="D1" s="857"/>
      <c r="E1" s="857"/>
      <c r="F1" s="857"/>
      <c r="G1" s="857"/>
      <c r="H1" s="857"/>
      <c r="I1" s="857"/>
      <c r="J1" s="857"/>
    </row>
    <row r="2" spans="1:10" ht="27" customHeight="1">
      <c r="A2" s="857"/>
      <c r="B2" s="857"/>
      <c r="C2" s="857"/>
      <c r="D2" s="857"/>
      <c r="E2" s="857"/>
      <c r="F2" s="857"/>
      <c r="G2" s="857"/>
      <c r="H2" s="857"/>
      <c r="I2" s="857"/>
      <c r="J2" s="857"/>
    </row>
    <row r="3" spans="1:10" ht="12.75" customHeight="1">
      <c r="A3" s="857"/>
      <c r="B3" s="857"/>
      <c r="C3" s="857"/>
      <c r="D3" s="857"/>
      <c r="E3" s="857"/>
      <c r="F3" s="857"/>
      <c r="G3" s="857"/>
      <c r="H3" s="857"/>
      <c r="I3" s="857"/>
      <c r="J3" s="857"/>
    </row>
    <row r="4" spans="1:10" ht="33.75">
      <c r="A4" s="861" t="s">
        <v>970</v>
      </c>
      <c r="B4" s="861"/>
      <c r="C4" s="861"/>
      <c r="D4" s="861"/>
      <c r="E4" s="861"/>
      <c r="F4" s="861"/>
      <c r="G4" s="861"/>
      <c r="H4" s="861"/>
      <c r="I4" s="861"/>
      <c r="J4" s="861"/>
    </row>
    <row r="5" spans="1:10">
      <c r="A5" s="707"/>
      <c r="B5" s="707"/>
      <c r="C5" s="707"/>
      <c r="D5" s="707"/>
      <c r="E5" s="707"/>
      <c r="F5" s="707"/>
      <c r="G5" s="707"/>
      <c r="H5" s="707"/>
      <c r="I5" s="707"/>
      <c r="J5" s="707"/>
    </row>
    <row r="6" spans="1:10">
      <c r="A6" s="707"/>
      <c r="B6" s="707"/>
      <c r="C6" s="707"/>
      <c r="D6" s="707"/>
      <c r="E6" s="707"/>
      <c r="F6" s="707"/>
      <c r="G6" s="707"/>
      <c r="H6" s="707"/>
      <c r="I6" s="707"/>
      <c r="J6" s="707"/>
    </row>
    <row r="7" spans="1:10">
      <c r="A7" s="707"/>
      <c r="B7" s="707"/>
      <c r="C7" s="707"/>
      <c r="D7" s="707"/>
      <c r="E7" s="707"/>
      <c r="F7" s="707"/>
      <c r="G7" s="707"/>
      <c r="H7" s="707"/>
      <c r="I7" s="707"/>
      <c r="J7" s="707"/>
    </row>
    <row r="8" spans="1:10">
      <c r="A8" s="707"/>
      <c r="B8" s="707"/>
      <c r="C8" s="707"/>
      <c r="D8" s="707"/>
      <c r="E8" s="707"/>
      <c r="F8" s="707"/>
      <c r="G8" s="707"/>
      <c r="H8" s="707"/>
      <c r="I8" s="707"/>
      <c r="J8" s="707"/>
    </row>
    <row r="9" spans="1:10">
      <c r="A9" s="707"/>
      <c r="B9" s="707"/>
      <c r="C9" s="707"/>
      <c r="D9" s="707"/>
      <c r="E9" s="707"/>
      <c r="F9" s="707"/>
      <c r="G9" s="707"/>
      <c r="H9" s="707"/>
      <c r="I9" s="707"/>
      <c r="J9" s="707"/>
    </row>
    <row r="10" spans="1:10">
      <c r="A10" s="707"/>
      <c r="B10" s="707"/>
      <c r="C10" s="707"/>
      <c r="D10" s="707"/>
      <c r="E10" s="707"/>
      <c r="F10" s="707"/>
      <c r="G10" s="707"/>
      <c r="H10" s="707"/>
      <c r="I10" s="707"/>
      <c r="J10" s="707"/>
    </row>
    <row r="11" spans="1:10">
      <c r="A11" s="707"/>
      <c r="B11" s="707"/>
      <c r="C11" s="707"/>
      <c r="D11" s="707"/>
      <c r="E11" s="707"/>
      <c r="F11" s="707"/>
      <c r="G11" s="707"/>
      <c r="H11" s="707"/>
      <c r="I11" s="707"/>
      <c r="J11" s="707"/>
    </row>
    <row r="12" spans="1:10">
      <c r="A12" s="707"/>
      <c r="B12" s="707"/>
      <c r="C12" s="707"/>
      <c r="D12" s="707"/>
      <c r="E12" s="707"/>
      <c r="F12" s="707"/>
      <c r="G12" s="707"/>
      <c r="H12" s="707"/>
      <c r="I12" s="707"/>
      <c r="J12" s="707"/>
    </row>
    <row r="13" spans="1:10">
      <c r="A13" s="707"/>
      <c r="B13" s="707"/>
      <c r="C13" s="707"/>
      <c r="D13" s="707"/>
      <c r="E13" s="707"/>
      <c r="F13" s="707"/>
      <c r="G13" s="707"/>
      <c r="H13" s="707"/>
      <c r="I13" s="707"/>
      <c r="J13" s="707"/>
    </row>
    <row r="14" spans="1:10">
      <c r="A14" s="707"/>
      <c r="B14" s="707"/>
      <c r="C14" s="707"/>
      <c r="D14" s="707"/>
      <c r="E14" s="707"/>
      <c r="F14" s="707"/>
      <c r="G14" s="707"/>
      <c r="H14" s="707"/>
      <c r="I14" s="707"/>
      <c r="J14" s="707"/>
    </row>
    <row r="15" spans="1:10">
      <c r="A15" s="707"/>
      <c r="B15" s="707"/>
      <c r="C15" s="707"/>
      <c r="D15" s="707"/>
      <c r="E15" s="707"/>
      <c r="F15" s="707"/>
      <c r="G15" s="707"/>
      <c r="H15" s="707"/>
      <c r="I15" s="707"/>
      <c r="J15" s="707"/>
    </row>
    <row r="16" spans="1:10">
      <c r="A16" s="707"/>
      <c r="B16" s="707"/>
      <c r="C16" s="707"/>
      <c r="D16" s="707"/>
      <c r="E16" s="707"/>
      <c r="F16" s="707"/>
      <c r="G16" s="707"/>
      <c r="H16" s="707"/>
      <c r="I16" s="707"/>
      <c r="J16" s="707"/>
    </row>
    <row r="17" spans="1:10">
      <c r="A17" s="707"/>
      <c r="B17" s="707"/>
      <c r="C17" s="707"/>
      <c r="D17" s="707"/>
      <c r="E17" s="707"/>
      <c r="F17" s="707"/>
      <c r="G17" s="707"/>
      <c r="H17" s="707"/>
      <c r="I17" s="707"/>
      <c r="J17" s="707"/>
    </row>
    <row r="18" spans="1:10" ht="27.75">
      <c r="A18" s="726"/>
      <c r="B18" s="727"/>
      <c r="C18" s="726"/>
      <c r="D18" s="726"/>
      <c r="E18" s="726"/>
      <c r="F18" s="726"/>
      <c r="G18" s="726"/>
      <c r="H18" s="726"/>
      <c r="I18" s="726"/>
      <c r="J18" s="707"/>
    </row>
    <row r="19" spans="1:10">
      <c r="A19" s="707"/>
      <c r="B19" s="707"/>
      <c r="C19" s="707"/>
      <c r="D19" s="707"/>
      <c r="E19" s="707"/>
      <c r="F19" s="707"/>
      <c r="G19" s="707"/>
      <c r="H19" s="707"/>
      <c r="I19" s="707"/>
      <c r="J19" s="707"/>
    </row>
    <row r="20" spans="1:10" ht="27.75">
      <c r="A20" s="726"/>
      <c r="B20" s="727"/>
      <c r="C20" s="728"/>
      <c r="D20" s="729"/>
      <c r="E20" s="728"/>
      <c r="F20" s="726"/>
      <c r="G20" s="726"/>
      <c r="H20" s="726"/>
      <c r="I20" s="726"/>
      <c r="J20" s="707"/>
    </row>
    <row r="21" spans="1:10">
      <c r="A21" s="707"/>
      <c r="B21" s="707"/>
      <c r="C21" s="707"/>
      <c r="D21" s="707"/>
      <c r="E21" s="707"/>
      <c r="F21" s="707"/>
      <c r="G21" s="707"/>
      <c r="H21" s="707"/>
      <c r="I21" s="707"/>
      <c r="J21" s="707"/>
    </row>
    <row r="22" spans="1:10" ht="27.75">
      <c r="A22" s="707"/>
      <c r="B22" s="730"/>
      <c r="C22" s="730"/>
      <c r="D22" s="707"/>
      <c r="E22" s="707"/>
      <c r="F22" s="707"/>
      <c r="G22" s="707"/>
      <c r="H22" s="707"/>
      <c r="I22" s="707"/>
      <c r="J22" s="707"/>
    </row>
    <row r="23" spans="1:10">
      <c r="A23" s="707"/>
      <c r="B23" s="707"/>
      <c r="C23" s="707"/>
      <c r="D23" s="707"/>
      <c r="E23" s="707"/>
      <c r="F23" s="707"/>
      <c r="G23" s="707"/>
      <c r="H23" s="707"/>
      <c r="I23" s="731"/>
      <c r="J23" s="707"/>
    </row>
    <row r="24" spans="1:10">
      <c r="A24" s="707"/>
      <c r="B24" s="707"/>
      <c r="C24" s="707"/>
      <c r="D24" s="707"/>
      <c r="E24" s="707"/>
      <c r="F24" s="707"/>
      <c r="G24" s="707"/>
      <c r="H24" s="707"/>
      <c r="I24" s="732"/>
      <c r="J24" s="733"/>
    </row>
    <row r="25" spans="1:10">
      <c r="A25" s="707"/>
      <c r="B25" s="707"/>
      <c r="C25" s="707"/>
      <c r="D25" s="707"/>
      <c r="E25" s="707"/>
      <c r="F25" s="707"/>
      <c r="G25" s="707"/>
      <c r="H25" s="707"/>
      <c r="I25" s="707"/>
      <c r="J25" s="707"/>
    </row>
    <row r="26" spans="1:10">
      <c r="A26" s="707"/>
      <c r="B26" s="707"/>
      <c r="C26" s="707"/>
      <c r="D26" s="707"/>
      <c r="E26" s="707"/>
      <c r="F26" s="707"/>
      <c r="G26" s="707"/>
      <c r="H26" s="707"/>
      <c r="I26" s="733"/>
      <c r="J26" s="707"/>
    </row>
    <row r="27" spans="1:10">
      <c r="A27" s="707"/>
      <c r="B27" s="707"/>
      <c r="C27" s="707"/>
      <c r="D27" s="707"/>
      <c r="E27" s="707"/>
      <c r="F27" s="707"/>
      <c r="G27" s="707"/>
      <c r="H27" s="707"/>
      <c r="I27" s="707"/>
      <c r="J27" s="707"/>
    </row>
    <row r="28" spans="1:10">
      <c r="A28" s="707"/>
      <c r="B28" s="707"/>
      <c r="C28" s="707"/>
      <c r="D28" s="707"/>
      <c r="E28" s="707"/>
      <c r="F28" s="707"/>
      <c r="G28" s="707"/>
      <c r="H28" s="707"/>
      <c r="I28" s="707"/>
      <c r="J28" s="707"/>
    </row>
    <row r="29" spans="1:10" ht="15">
      <c r="A29" s="707"/>
      <c r="B29" s="707"/>
      <c r="C29" s="707"/>
      <c r="D29" s="707"/>
      <c r="E29" s="707"/>
      <c r="F29" s="707"/>
      <c r="G29" s="707"/>
      <c r="H29" s="734"/>
      <c r="I29" s="707"/>
      <c r="J29" s="707"/>
    </row>
    <row r="30" spans="1:10" ht="9.75" customHeight="1">
      <c r="A30" s="707"/>
      <c r="B30" s="707"/>
      <c r="C30" s="707"/>
      <c r="D30" s="707"/>
      <c r="E30" s="707"/>
      <c r="F30" s="735"/>
      <c r="G30" s="707"/>
      <c r="H30" s="707"/>
      <c r="I30" s="707"/>
      <c r="J30" s="707"/>
    </row>
    <row r="31" spans="1:10" ht="20.25">
      <c r="A31" s="707"/>
      <c r="B31" s="707"/>
      <c r="C31" s="707"/>
      <c r="D31" s="707"/>
      <c r="E31" s="707"/>
      <c r="F31" s="735"/>
      <c r="G31" s="707"/>
      <c r="H31" s="707"/>
      <c r="I31" s="707"/>
      <c r="J31" s="707"/>
    </row>
    <row r="32" spans="1:10" ht="20.25">
      <c r="A32" s="858" t="s">
        <v>968</v>
      </c>
      <c r="B32" s="858"/>
      <c r="C32" s="858"/>
      <c r="D32" s="858"/>
      <c r="E32" s="858"/>
      <c r="F32" s="858"/>
      <c r="G32" s="858"/>
      <c r="H32" s="858"/>
      <c r="I32" s="858"/>
      <c r="J32" s="858"/>
    </row>
    <row r="33" spans="1:10" ht="18" customHeight="1">
      <c r="A33" s="859">
        <v>44862</v>
      </c>
      <c r="B33" s="859"/>
      <c r="C33" s="859"/>
      <c r="D33" s="859"/>
      <c r="E33" s="859"/>
      <c r="F33" s="859"/>
      <c r="G33" s="859"/>
      <c r="H33" s="859"/>
      <c r="I33" s="859"/>
      <c r="J33" s="859"/>
    </row>
    <row r="34" spans="1:10">
      <c r="A34" s="707"/>
      <c r="B34" s="707"/>
      <c r="C34" s="707"/>
      <c r="D34" s="707"/>
      <c r="E34" s="707"/>
      <c r="F34" s="707"/>
      <c r="G34" s="707"/>
      <c r="H34" s="707"/>
      <c r="I34" s="707"/>
      <c r="J34" s="707"/>
    </row>
    <row r="35" spans="1:10">
      <c r="A35" s="707"/>
      <c r="B35" s="707"/>
      <c r="C35" s="707"/>
      <c r="D35" s="707"/>
      <c r="E35" s="707"/>
      <c r="F35" s="707"/>
      <c r="G35" s="707"/>
      <c r="H35" s="707"/>
      <c r="I35" s="707"/>
      <c r="J35" s="707"/>
    </row>
    <row r="36" spans="1:10">
      <c r="A36" s="707"/>
      <c r="B36" s="707"/>
      <c r="C36" s="707"/>
      <c r="D36" s="707"/>
      <c r="E36" s="707"/>
      <c r="F36" s="707"/>
      <c r="G36" s="707"/>
      <c r="H36" s="707"/>
      <c r="I36" s="707"/>
      <c r="J36" s="707"/>
    </row>
    <row r="37" spans="1:10" ht="12.75" customHeight="1">
      <c r="A37" s="860"/>
      <c r="B37" s="860"/>
      <c r="C37" s="860"/>
      <c r="D37" s="860"/>
      <c r="E37" s="860"/>
      <c r="F37" s="860"/>
      <c r="G37" s="860"/>
      <c r="H37" s="860"/>
      <c r="I37" s="860"/>
      <c r="J37" s="860"/>
    </row>
    <row r="38" spans="1:10" ht="15.75">
      <c r="A38" s="707"/>
      <c r="B38" s="707"/>
      <c r="C38" s="707"/>
      <c r="D38" s="707"/>
      <c r="E38" s="707"/>
      <c r="F38" s="736"/>
      <c r="G38" s="707"/>
      <c r="H38" s="707"/>
      <c r="I38" s="707"/>
      <c r="J38" s="707"/>
    </row>
    <row r="39" spans="1:10" ht="15.75">
      <c r="A39" s="707"/>
      <c r="B39" s="707"/>
      <c r="C39" s="707"/>
      <c r="D39" s="707"/>
      <c r="E39" s="707"/>
      <c r="F39" s="736"/>
      <c r="G39" s="707"/>
      <c r="H39" s="707"/>
      <c r="I39" s="707"/>
      <c r="J39" s="707"/>
    </row>
    <row r="40" spans="1:10" ht="15.75">
      <c r="A40" s="707"/>
      <c r="B40" s="707"/>
      <c r="C40" s="707"/>
      <c r="D40" s="707"/>
      <c r="E40" s="707"/>
      <c r="F40" s="736"/>
      <c r="G40" s="707"/>
      <c r="H40" s="707"/>
      <c r="I40" s="707"/>
      <c r="J40" s="707"/>
    </row>
    <row r="41" spans="1:10" ht="15.75">
      <c r="A41" s="707"/>
      <c r="B41" s="707"/>
      <c r="C41" s="707"/>
      <c r="D41" s="707"/>
      <c r="E41" s="707"/>
      <c r="F41" s="736"/>
      <c r="G41" s="707"/>
      <c r="H41" s="707"/>
      <c r="I41" s="707"/>
      <c r="J41" s="707"/>
    </row>
    <row r="42" spans="1:10">
      <c r="A42" s="707"/>
      <c r="B42" s="707"/>
      <c r="C42" s="707"/>
      <c r="D42" s="707"/>
      <c r="E42" s="707"/>
      <c r="F42" s="707"/>
      <c r="G42" s="707"/>
      <c r="H42" s="707"/>
      <c r="I42" s="707"/>
      <c r="J42" s="707"/>
    </row>
    <row r="43" spans="1:10">
      <c r="A43" s="707"/>
      <c r="B43" s="707"/>
      <c r="C43" s="707"/>
      <c r="D43" s="707"/>
      <c r="E43" s="707"/>
      <c r="F43" s="707"/>
      <c r="G43" s="707"/>
      <c r="H43" s="707"/>
      <c r="I43" s="707"/>
      <c r="J43" s="707"/>
    </row>
    <row r="44" spans="1:10">
      <c r="A44" s="707"/>
      <c r="B44" s="707"/>
      <c r="C44" s="707"/>
      <c r="D44" s="707"/>
      <c r="E44" s="707"/>
      <c r="F44" s="707"/>
      <c r="G44" s="707"/>
      <c r="H44" s="707"/>
      <c r="I44" s="707"/>
      <c r="J44" s="707"/>
    </row>
    <row r="45" spans="1:10" ht="15">
      <c r="A45" s="856"/>
      <c r="B45" s="856"/>
      <c r="C45" s="856"/>
      <c r="D45" s="856"/>
      <c r="E45" s="856"/>
      <c r="F45" s="856"/>
      <c r="G45" s="856"/>
      <c r="H45" s="856"/>
      <c r="I45" s="856"/>
      <c r="J45" s="856"/>
    </row>
    <row r="46" spans="1:10">
      <c r="A46" s="707"/>
      <c r="B46" s="707"/>
      <c r="C46" s="707"/>
      <c r="D46" s="707"/>
      <c r="E46" s="707"/>
      <c r="F46" s="707"/>
      <c r="G46" s="707"/>
      <c r="H46" s="707"/>
      <c r="I46" s="707"/>
      <c r="J46" s="707"/>
    </row>
    <row r="47" spans="1:10">
      <c r="A47" s="707"/>
      <c r="B47" s="707"/>
      <c r="C47" s="707"/>
      <c r="D47" s="707"/>
      <c r="E47" s="707"/>
      <c r="F47" s="707"/>
      <c r="G47" s="707"/>
      <c r="H47" s="707"/>
      <c r="I47" s="707"/>
      <c r="J47" s="707"/>
    </row>
  </sheetData>
  <customSheetViews>
    <customSheetView guid="{4386EC60-C10A-4757-8A9B-A7E03A340F6B}" showPageBreaks="1" printArea="1" hiddenColumns="1" topLeftCell="B1">
      <selection activeCell="M29" sqref="M29:M47"/>
      <pageMargins left="0.25" right="0.25" top="0.41" bottom="0.68" header="0.17" footer="0.16"/>
      <printOptions horizontalCentered="1" verticalCentered="1"/>
      <pageSetup orientation="portrait" r:id="rId1"/>
      <headerFooter alignWithMargins="0">
        <oddFooter xml:space="preserve">&amp;L&amp;P of &amp;N&amp;RPPAP: Revision 1.3
Date: 4/14/11 
</oddFooter>
      </headerFooter>
    </customSheetView>
  </customSheetViews>
  <mergeCells count="6">
    <mergeCell ref="A45:J45"/>
    <mergeCell ref="A1:J3"/>
    <mergeCell ref="A32:J32"/>
    <mergeCell ref="A33:J33"/>
    <mergeCell ref="A37:J37"/>
    <mergeCell ref="A4:J4"/>
  </mergeCells>
  <phoneticPr fontId="28" type="noConversion"/>
  <printOptions horizontalCentered="1" verticalCentered="1"/>
  <pageMargins left="0.17" right="0.25" top="0.41" bottom="0.68" header="0.17" footer="0.16"/>
  <pageSetup scale="80" orientation="portrait" r:id="rId2"/>
  <headerFooter alignWithMargins="0">
    <oddHeader xml:space="preserve">&amp;C&amp;"Calibri,Regular"&amp;K000000Banks Tech Classification - Restricted&amp;1#
&amp;11 </oddHeader>
    <oddFooter>&amp;L&amp;F&amp;CPrinted: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1"/>
  </sheetPr>
  <dimension ref="A1:D55"/>
  <sheetViews>
    <sheetView zoomScaleNormal="100" zoomScaleSheetLayoutView="100" zoomScalePageLayoutView="80" workbookViewId="0">
      <selection activeCell="A11" sqref="A11:D11"/>
    </sheetView>
  </sheetViews>
  <sheetFormatPr defaultColWidth="9.140625" defaultRowHeight="12.75"/>
  <cols>
    <col min="1" max="1" width="9.140625" style="2"/>
    <col min="2" max="2" width="50.140625" style="2" customWidth="1"/>
    <col min="3" max="3" width="45.5703125" style="2" customWidth="1"/>
    <col min="4" max="16384" width="9.140625" style="2"/>
  </cols>
  <sheetData>
    <row r="1" spans="1:4" ht="27" customHeight="1">
      <c r="A1" s="865" t="s">
        <v>575</v>
      </c>
      <c r="B1" s="866"/>
      <c r="C1" s="866"/>
      <c r="D1" s="867"/>
    </row>
    <row r="2" spans="1:4" ht="30" customHeight="1" thickBot="1">
      <c r="A2" s="868"/>
      <c r="B2" s="869"/>
      <c r="C2" s="869"/>
      <c r="D2" s="870"/>
    </row>
    <row r="3" spans="1:4" ht="37.5" customHeight="1">
      <c r="A3" s="871" t="s">
        <v>973</v>
      </c>
      <c r="B3" s="872"/>
      <c r="C3" s="872"/>
      <c r="D3" s="873"/>
    </row>
    <row r="4" spans="1:4">
      <c r="A4" s="39"/>
      <c r="B4" s="737"/>
      <c r="C4" s="737"/>
      <c r="D4" s="35"/>
    </row>
    <row r="5" spans="1:4" ht="12.75" customHeight="1">
      <c r="A5" s="877" t="s">
        <v>971</v>
      </c>
      <c r="B5" s="878"/>
      <c r="C5" s="878"/>
      <c r="D5" s="879"/>
    </row>
    <row r="6" spans="1:4">
      <c r="A6" s="880"/>
      <c r="B6" s="878"/>
      <c r="C6" s="878"/>
      <c r="D6" s="879"/>
    </row>
    <row r="7" spans="1:4" ht="6.75" customHeight="1">
      <c r="A7" s="660"/>
      <c r="B7" s="738"/>
      <c r="C7" s="738"/>
      <c r="D7" s="661"/>
    </row>
    <row r="8" spans="1:4">
      <c r="A8" s="874"/>
      <c r="B8" s="875"/>
      <c r="C8" s="875"/>
      <c r="D8" s="876"/>
    </row>
    <row r="9" spans="1:4" ht="5.25" customHeight="1">
      <c r="A9" s="660"/>
      <c r="B9" s="738"/>
      <c r="C9" s="738"/>
      <c r="D9" s="661"/>
    </row>
    <row r="10" spans="1:4">
      <c r="A10" s="405"/>
      <c r="B10" s="739"/>
      <c r="C10" s="739"/>
      <c r="D10" s="406"/>
    </row>
    <row r="11" spans="1:4" ht="58.5" customHeight="1">
      <c r="A11" s="881" t="s">
        <v>972</v>
      </c>
      <c r="B11" s="882"/>
      <c r="C11" s="882"/>
      <c r="D11" s="883"/>
    </row>
    <row r="12" spans="1:4">
      <c r="A12" s="405"/>
      <c r="B12" s="739"/>
      <c r="C12" s="739"/>
      <c r="D12" s="406"/>
    </row>
    <row r="13" spans="1:4">
      <c r="A13" s="405"/>
      <c r="B13" s="739"/>
      <c r="C13" s="739"/>
      <c r="D13" s="406"/>
    </row>
    <row r="14" spans="1:4">
      <c r="A14" s="405"/>
      <c r="B14" s="739"/>
      <c r="C14" s="739"/>
      <c r="D14" s="406"/>
    </row>
    <row r="15" spans="1:4" ht="12.75" customHeight="1">
      <c r="A15" s="660"/>
      <c r="B15" s="738"/>
      <c r="C15" s="738"/>
      <c r="D15" s="661"/>
    </row>
    <row r="16" spans="1:4">
      <c r="A16" s="34"/>
      <c r="B16" s="740"/>
      <c r="C16" s="740"/>
      <c r="D16" s="36"/>
    </row>
    <row r="17" spans="1:4" ht="52.5" customHeight="1" thickBot="1">
      <c r="A17" s="862" t="s">
        <v>634</v>
      </c>
      <c r="B17" s="863"/>
      <c r="C17" s="863"/>
      <c r="D17" s="864"/>
    </row>
    <row r="18" spans="1:4" ht="12.75" customHeight="1">
      <c r="A18" s="37"/>
      <c r="B18" s="741"/>
      <c r="C18" s="741"/>
      <c r="D18" s="38"/>
    </row>
    <row r="19" spans="1:4">
      <c r="A19" s="34"/>
      <c r="B19" s="742" t="s">
        <v>74</v>
      </c>
      <c r="C19" s="743" t="s">
        <v>611</v>
      </c>
      <c r="D19" s="36"/>
    </row>
    <row r="20" spans="1:4">
      <c r="A20" s="34"/>
      <c r="B20" s="742" t="s">
        <v>75</v>
      </c>
      <c r="C20" s="743" t="s">
        <v>432</v>
      </c>
      <c r="D20" s="36"/>
    </row>
    <row r="21" spans="1:4">
      <c r="A21" s="34"/>
      <c r="B21" s="744" t="s">
        <v>603</v>
      </c>
      <c r="C21" s="743" t="s">
        <v>1023</v>
      </c>
      <c r="D21" s="36"/>
    </row>
    <row r="22" spans="1:4">
      <c r="A22" s="34"/>
      <c r="B22" s="744" t="s">
        <v>613</v>
      </c>
      <c r="C22" s="745" t="s">
        <v>612</v>
      </c>
      <c r="D22" s="36"/>
    </row>
    <row r="23" spans="1:4">
      <c r="A23" s="34"/>
      <c r="B23" s="744" t="s">
        <v>974</v>
      </c>
      <c r="C23" s="743" t="s">
        <v>975</v>
      </c>
      <c r="D23" s="36"/>
    </row>
    <row r="24" spans="1:4">
      <c r="A24" s="34"/>
      <c r="B24" s="742"/>
      <c r="C24" s="746"/>
      <c r="D24" s="36"/>
    </row>
    <row r="25" spans="1:4">
      <c r="A25" s="34"/>
      <c r="B25" s="742"/>
      <c r="C25" s="743"/>
      <c r="D25" s="36"/>
    </row>
    <row r="26" spans="1:4">
      <c r="A26" s="34"/>
      <c r="B26" s="744" t="s">
        <v>111</v>
      </c>
      <c r="C26" s="743" t="s">
        <v>872</v>
      </c>
      <c r="D26" s="36"/>
    </row>
    <row r="27" spans="1:4">
      <c r="A27" s="34"/>
      <c r="B27" s="742" t="s">
        <v>116</v>
      </c>
      <c r="C27" s="743">
        <v>101112</v>
      </c>
      <c r="D27" s="36"/>
    </row>
    <row r="28" spans="1:4">
      <c r="A28" s="34"/>
      <c r="B28" s="742" t="s">
        <v>76</v>
      </c>
      <c r="C28" s="743" t="s">
        <v>77</v>
      </c>
      <c r="D28" s="36"/>
    </row>
    <row r="29" spans="1:4">
      <c r="A29" s="34"/>
      <c r="B29" s="742" t="s">
        <v>78</v>
      </c>
      <c r="C29" s="743" t="s">
        <v>79</v>
      </c>
      <c r="D29" s="36"/>
    </row>
    <row r="30" spans="1:4">
      <c r="A30" s="34"/>
      <c r="B30" s="742" t="s">
        <v>80</v>
      </c>
      <c r="C30" s="743" t="s">
        <v>81</v>
      </c>
      <c r="D30" s="36"/>
    </row>
    <row r="31" spans="1:4">
      <c r="A31" s="34"/>
      <c r="B31" s="742" t="s">
        <v>91</v>
      </c>
      <c r="C31" s="743" t="s">
        <v>92</v>
      </c>
      <c r="D31" s="36"/>
    </row>
    <row r="32" spans="1:4">
      <c r="A32" s="34"/>
      <c r="B32" s="742" t="s">
        <v>82</v>
      </c>
      <c r="C32" s="743" t="s">
        <v>83</v>
      </c>
      <c r="D32" s="36"/>
    </row>
    <row r="33" spans="1:4">
      <c r="A33" s="34"/>
      <c r="B33" s="742" t="s">
        <v>84</v>
      </c>
      <c r="C33" s="743" t="s">
        <v>85</v>
      </c>
      <c r="D33" s="36"/>
    </row>
    <row r="34" spans="1:4">
      <c r="A34" s="34"/>
      <c r="B34" s="742" t="s">
        <v>86</v>
      </c>
      <c r="C34" s="743" t="s">
        <v>90</v>
      </c>
      <c r="D34" s="36"/>
    </row>
    <row r="35" spans="1:4">
      <c r="A35" s="34"/>
      <c r="B35" s="747" t="s">
        <v>119</v>
      </c>
      <c r="C35" s="743"/>
      <c r="D35" s="36"/>
    </row>
    <row r="36" spans="1:4">
      <c r="A36" s="34"/>
      <c r="B36" s="742"/>
      <c r="C36" s="743"/>
      <c r="D36" s="36"/>
    </row>
    <row r="37" spans="1:4">
      <c r="A37" s="34"/>
      <c r="B37" s="742" t="s">
        <v>87</v>
      </c>
      <c r="C37" s="743" t="s">
        <v>88</v>
      </c>
      <c r="D37" s="36"/>
    </row>
    <row r="38" spans="1:4">
      <c r="A38" s="34"/>
      <c r="B38" s="742"/>
      <c r="C38" s="743"/>
      <c r="D38" s="36"/>
    </row>
    <row r="39" spans="1:4">
      <c r="A39" s="34"/>
      <c r="B39" s="742"/>
      <c r="C39" s="743"/>
      <c r="D39" s="36"/>
    </row>
    <row r="40" spans="1:4">
      <c r="A40" s="34"/>
      <c r="B40" s="742"/>
      <c r="C40" s="743"/>
      <c r="D40" s="36"/>
    </row>
    <row r="41" spans="1:4">
      <c r="A41" s="34"/>
      <c r="B41" s="742"/>
      <c r="C41" s="743"/>
      <c r="D41" s="36"/>
    </row>
    <row r="42" spans="1:4">
      <c r="A42" s="34"/>
      <c r="B42" s="742"/>
      <c r="C42" s="743"/>
      <c r="D42" s="36"/>
    </row>
    <row r="43" spans="1:4">
      <c r="A43" s="34"/>
      <c r="B43" s="742"/>
      <c r="C43" s="743"/>
      <c r="D43" s="36"/>
    </row>
    <row r="44" spans="1:4">
      <c r="A44" s="34"/>
      <c r="B44" s="742"/>
      <c r="C44" s="743"/>
      <c r="D44" s="36"/>
    </row>
    <row r="45" spans="1:4">
      <c r="A45" s="34"/>
      <c r="B45" s="742"/>
      <c r="C45" s="743"/>
      <c r="D45" s="36"/>
    </row>
    <row r="46" spans="1:4">
      <c r="A46" s="34"/>
      <c r="B46" s="742"/>
      <c r="C46" s="743"/>
      <c r="D46" s="36"/>
    </row>
    <row r="47" spans="1:4" ht="13.5" thickBot="1">
      <c r="A47" s="145"/>
      <c r="B47" s="403"/>
      <c r="C47" s="404"/>
      <c r="D47" s="148"/>
    </row>
    <row r="48" spans="1:4" s="6" customFormat="1" ht="9">
      <c r="C48" s="7"/>
    </row>
    <row r="50" spans="1:1">
      <c r="A50" s="8"/>
    </row>
    <row r="51" spans="1:1">
      <c r="A51" s="8"/>
    </row>
    <row r="52" spans="1:1">
      <c r="A52" s="8"/>
    </row>
    <row r="53" spans="1:1">
      <c r="A53" s="8"/>
    </row>
    <row r="54" spans="1:1">
      <c r="A54" s="8"/>
    </row>
    <row r="55" spans="1:1">
      <c r="A55" s="8"/>
    </row>
  </sheetData>
  <customSheetViews>
    <customSheetView guid="{4386EC60-C10A-4757-8A9B-A7E03A340F6B}" showPageBreaks="1" printArea="1">
      <selection activeCell="O12" sqref="O12"/>
      <pageMargins left="0.25" right="0.25" top="0.41" bottom="0.68" header="0.17" footer="0.16"/>
      <printOptions horizontalCentered="1" verticalCentered="1"/>
      <pageSetup scale="81" orientation="portrait" r:id="rId1"/>
      <headerFooter alignWithMargins="0">
        <oddFooter xml:space="preserve">&amp;L&amp;P of &amp;N&amp;RPPAP: Revision 1.4
Date: 4/12/12 
</oddFooter>
      </headerFooter>
    </customSheetView>
  </customSheetViews>
  <mergeCells count="6">
    <mergeCell ref="A17:D17"/>
    <mergeCell ref="A1:D2"/>
    <mergeCell ref="A3:D3"/>
    <mergeCell ref="A8:D8"/>
    <mergeCell ref="A5:D6"/>
    <mergeCell ref="A11:D11"/>
  </mergeCells>
  <phoneticPr fontId="0" type="noConversion"/>
  <printOptions horizontalCentered="1" verticalCentered="1"/>
  <pageMargins left="0.17" right="0.25" top="0.41" bottom="0.68" header="0.17" footer="0.16"/>
  <pageSetup scale="80" orientation="portrait" r:id="rId2"/>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0"/>
  </sheetPr>
  <dimension ref="A1:L41"/>
  <sheetViews>
    <sheetView zoomScaleNormal="100" workbookViewId="0">
      <selection activeCell="A28" sqref="A28:D28"/>
    </sheetView>
  </sheetViews>
  <sheetFormatPr defaultColWidth="9.140625" defaultRowHeight="12.75"/>
  <cols>
    <col min="1" max="3" width="23.85546875" style="2" customWidth="1"/>
    <col min="4" max="4" width="29.140625" style="2" customWidth="1"/>
    <col min="5" max="10" width="3.5703125" style="2" customWidth="1"/>
    <col min="11" max="11" width="8.140625" style="2" customWidth="1"/>
    <col min="12" max="16384" width="9.140625" style="2"/>
  </cols>
  <sheetData>
    <row r="1" spans="1:11" ht="12.75" customHeight="1">
      <c r="A1" s="694"/>
      <c r="B1" s="917" t="s">
        <v>976</v>
      </c>
      <c r="C1" s="917"/>
      <c r="D1" s="917"/>
      <c r="E1" s="917"/>
      <c r="F1" s="917"/>
      <c r="G1" s="917"/>
      <c r="H1" s="917"/>
      <c r="I1" s="917"/>
      <c r="J1" s="917"/>
      <c r="K1" s="918"/>
    </row>
    <row r="2" spans="1:11" ht="12.75" customHeight="1">
      <c r="A2" s="695"/>
      <c r="B2" s="919"/>
      <c r="C2" s="919"/>
      <c r="D2" s="919"/>
      <c r="E2" s="919"/>
      <c r="F2" s="919"/>
      <c r="G2" s="919"/>
      <c r="H2" s="919"/>
      <c r="I2" s="919"/>
      <c r="J2" s="919"/>
      <c r="K2" s="920"/>
    </row>
    <row r="3" spans="1:11" ht="12.75" customHeight="1">
      <c r="A3" s="695"/>
      <c r="B3" s="919"/>
      <c r="C3" s="919"/>
      <c r="D3" s="919"/>
      <c r="E3" s="919"/>
      <c r="F3" s="919"/>
      <c r="G3" s="919"/>
      <c r="H3" s="919"/>
      <c r="I3" s="919"/>
      <c r="J3" s="919"/>
      <c r="K3" s="920"/>
    </row>
    <row r="4" spans="1:11" ht="12.75" customHeight="1" thickBot="1">
      <c r="A4" s="696"/>
      <c r="B4" s="921"/>
      <c r="C4" s="921"/>
      <c r="D4" s="921"/>
      <c r="E4" s="921"/>
      <c r="F4" s="921"/>
      <c r="G4" s="921"/>
      <c r="H4" s="921"/>
      <c r="I4" s="921"/>
      <c r="J4" s="921"/>
      <c r="K4" s="922"/>
    </row>
    <row r="5" spans="1:11" ht="12.75" customHeight="1">
      <c r="A5" s="51" t="s">
        <v>126</v>
      </c>
      <c r="B5" s="368" t="str">
        <f>INTRO!$C$20</f>
        <v>PART NUMBER</v>
      </c>
      <c r="C5" s="51" t="s">
        <v>61</v>
      </c>
      <c r="D5" s="54"/>
      <c r="E5" s="923"/>
      <c r="F5" s="924"/>
      <c r="G5" s="924"/>
      <c r="H5" s="924"/>
      <c r="I5" s="924"/>
      <c r="J5" s="924"/>
      <c r="K5" s="925"/>
    </row>
    <row r="6" spans="1:11">
      <c r="A6" s="52" t="s">
        <v>127</v>
      </c>
      <c r="B6" s="369" t="str">
        <f>INTRO!$C$21</f>
        <v>ERL</v>
      </c>
      <c r="C6" s="52" t="s">
        <v>128</v>
      </c>
      <c r="D6" s="370" t="str">
        <f>INTRO!$C$19</f>
        <v>PART NAME</v>
      </c>
      <c r="E6" s="926"/>
      <c r="F6" s="927"/>
      <c r="G6" s="927"/>
      <c r="H6" s="927"/>
      <c r="I6" s="927"/>
      <c r="J6" s="927"/>
      <c r="K6" s="925"/>
    </row>
    <row r="7" spans="1:11">
      <c r="A7" s="52" t="s">
        <v>129</v>
      </c>
      <c r="B7" s="369" t="str">
        <f>INTRO!$C$26</f>
        <v xml:space="preserve">SUPPLIER NAME </v>
      </c>
      <c r="C7" s="52" t="s">
        <v>130</v>
      </c>
      <c r="D7" s="55"/>
      <c r="E7" s="926"/>
      <c r="F7" s="927"/>
      <c r="G7" s="927"/>
      <c r="H7" s="927"/>
      <c r="I7" s="927"/>
      <c r="J7" s="927"/>
      <c r="K7" s="925"/>
    </row>
    <row r="8" spans="1:11">
      <c r="A8" s="52" t="s">
        <v>131</v>
      </c>
      <c r="B8" s="369">
        <f>INTRO!$C$27</f>
        <v>101112</v>
      </c>
      <c r="C8" s="845" t="s">
        <v>977</v>
      </c>
      <c r="D8" s="370" t="str">
        <f>INTRO!$C$23</f>
        <v>ENGINE MODEL</v>
      </c>
      <c r="E8" s="926"/>
      <c r="F8" s="927"/>
      <c r="G8" s="927"/>
      <c r="H8" s="927"/>
      <c r="I8" s="927"/>
      <c r="J8" s="927"/>
      <c r="K8" s="925"/>
    </row>
    <row r="9" spans="1:11">
      <c r="A9" s="52" t="s">
        <v>132</v>
      </c>
      <c r="B9" s="53"/>
      <c r="C9" s="52" t="s">
        <v>133</v>
      </c>
      <c r="D9" s="56"/>
      <c r="E9" s="926"/>
      <c r="F9" s="927"/>
      <c r="G9" s="927"/>
      <c r="H9" s="927"/>
      <c r="I9" s="927"/>
      <c r="J9" s="927"/>
      <c r="K9" s="925"/>
    </row>
    <row r="10" spans="1:11" ht="13.5" thickBot="1">
      <c r="A10" s="71"/>
      <c r="E10" s="928"/>
      <c r="F10" s="929"/>
      <c r="G10" s="929"/>
      <c r="H10" s="929"/>
      <c r="I10" s="929"/>
      <c r="J10" s="929"/>
      <c r="K10" s="930"/>
    </row>
    <row r="11" spans="1:11">
      <c r="A11" s="933" t="s">
        <v>983</v>
      </c>
      <c r="B11" s="934"/>
      <c r="C11" s="934"/>
      <c r="D11" s="934"/>
      <c r="E11" s="934"/>
      <c r="F11" s="934"/>
      <c r="G11" s="934"/>
      <c r="H11" s="934"/>
      <c r="I11" s="934"/>
      <c r="J11" s="935"/>
      <c r="K11" s="936"/>
    </row>
    <row r="12" spans="1:11" ht="15.75" customHeight="1">
      <c r="A12" s="937" t="s">
        <v>982</v>
      </c>
      <c r="B12" s="938"/>
      <c r="C12" s="938"/>
      <c r="D12" s="938"/>
      <c r="E12" s="938"/>
      <c r="F12" s="938"/>
      <c r="G12" s="938"/>
      <c r="H12" s="938"/>
      <c r="I12" s="938"/>
      <c r="J12" s="938"/>
      <c r="K12" s="939"/>
    </row>
    <row r="13" spans="1:11" ht="15.75" customHeight="1">
      <c r="A13" s="940"/>
      <c r="B13" s="941"/>
      <c r="C13" s="941"/>
      <c r="D13" s="941"/>
      <c r="E13" s="941"/>
      <c r="F13" s="941"/>
      <c r="G13" s="941"/>
      <c r="H13" s="941"/>
      <c r="I13" s="941"/>
      <c r="J13" s="941"/>
      <c r="K13" s="942"/>
    </row>
    <row r="14" spans="1:11" ht="41.25" customHeight="1" thickBot="1">
      <c r="A14" s="943"/>
      <c r="B14" s="944"/>
      <c r="C14" s="944"/>
      <c r="D14" s="944"/>
      <c r="E14" s="944"/>
      <c r="F14" s="944"/>
      <c r="G14" s="944"/>
      <c r="H14" s="944"/>
      <c r="I14" s="944"/>
      <c r="J14" s="944"/>
      <c r="K14" s="945"/>
    </row>
    <row r="15" spans="1:11" ht="13.5" thickBot="1">
      <c r="A15" s="22"/>
      <c r="B15" s="23"/>
      <c r="C15" s="23"/>
      <c r="D15" s="23"/>
      <c r="E15" s="946" t="s">
        <v>134</v>
      </c>
      <c r="F15" s="947"/>
      <c r="G15" s="947"/>
      <c r="H15" s="947"/>
      <c r="I15" s="947"/>
      <c r="J15" s="947"/>
      <c r="K15" s="948"/>
    </row>
    <row r="16" spans="1:11" ht="13.5" thickBot="1">
      <c r="A16" s="949" t="s">
        <v>135</v>
      </c>
      <c r="B16" s="950"/>
      <c r="C16" s="950"/>
      <c r="D16" s="950"/>
      <c r="E16" s="950">
        <v>1</v>
      </c>
      <c r="F16" s="950"/>
      <c r="G16" s="950">
        <v>2</v>
      </c>
      <c r="H16" s="950"/>
      <c r="I16" s="950">
        <v>3</v>
      </c>
      <c r="J16" s="950"/>
      <c r="K16" s="383">
        <v>4</v>
      </c>
    </row>
    <row r="17" spans="1:11">
      <c r="A17" s="931" t="s">
        <v>635</v>
      </c>
      <c r="B17" s="932"/>
      <c r="C17" s="932"/>
      <c r="D17" s="932"/>
      <c r="E17" s="951" t="s">
        <v>163</v>
      </c>
      <c r="F17" s="951"/>
      <c r="G17" s="951" t="s">
        <v>17</v>
      </c>
      <c r="H17" s="951"/>
      <c r="I17" s="951" t="s">
        <v>17</v>
      </c>
      <c r="J17" s="951"/>
      <c r="K17" s="384" t="s">
        <v>17</v>
      </c>
    </row>
    <row r="18" spans="1:11">
      <c r="A18" s="884" t="s">
        <v>978</v>
      </c>
      <c r="B18" s="885"/>
      <c r="C18" s="885"/>
      <c r="D18" s="885"/>
      <c r="E18" s="886" t="s">
        <v>636</v>
      </c>
      <c r="F18" s="887"/>
      <c r="G18" s="889" t="s">
        <v>17</v>
      </c>
      <c r="H18" s="889"/>
      <c r="I18" s="889" t="s">
        <v>17</v>
      </c>
      <c r="J18" s="889"/>
      <c r="K18" s="385" t="s">
        <v>17</v>
      </c>
    </row>
    <row r="19" spans="1:11">
      <c r="A19" s="884" t="s">
        <v>631</v>
      </c>
      <c r="B19" s="885"/>
      <c r="C19" s="885"/>
      <c r="D19" s="885"/>
      <c r="E19" s="886" t="s">
        <v>636</v>
      </c>
      <c r="F19" s="887"/>
      <c r="G19" s="911" t="s">
        <v>17</v>
      </c>
      <c r="H19" s="889"/>
      <c r="I19" s="889" t="s">
        <v>17</v>
      </c>
      <c r="J19" s="889"/>
      <c r="K19" s="385" t="s">
        <v>17</v>
      </c>
    </row>
    <row r="20" spans="1:11">
      <c r="A20" s="914" t="s">
        <v>624</v>
      </c>
      <c r="B20" s="915"/>
      <c r="C20" s="915"/>
      <c r="D20" s="916"/>
      <c r="E20" s="886" t="s">
        <v>636</v>
      </c>
      <c r="F20" s="887"/>
      <c r="G20" s="886" t="s">
        <v>17</v>
      </c>
      <c r="H20" s="887"/>
      <c r="I20" s="910" t="s">
        <v>17</v>
      </c>
      <c r="J20" s="887"/>
      <c r="K20" s="385" t="s">
        <v>17</v>
      </c>
    </row>
    <row r="21" spans="1:11" ht="27" customHeight="1">
      <c r="A21" s="912" t="s">
        <v>664</v>
      </c>
      <c r="B21" s="913"/>
      <c r="C21" s="913"/>
      <c r="D21" s="913"/>
      <c r="E21" s="889" t="s">
        <v>125</v>
      </c>
      <c r="F21" s="889"/>
      <c r="G21" s="888" t="s">
        <v>17</v>
      </c>
      <c r="H21" s="888"/>
      <c r="I21" s="889" t="s">
        <v>17</v>
      </c>
      <c r="J21" s="889"/>
      <c r="K21" s="385" t="s">
        <v>125</v>
      </c>
    </row>
    <row r="22" spans="1:11">
      <c r="A22" s="884" t="s">
        <v>979</v>
      </c>
      <c r="B22" s="885"/>
      <c r="C22" s="885"/>
      <c r="D22" s="885"/>
      <c r="E22" s="886" t="s">
        <v>17</v>
      </c>
      <c r="F22" s="887"/>
      <c r="G22" s="911" t="s">
        <v>17</v>
      </c>
      <c r="H22" s="889"/>
      <c r="I22" s="889" t="s">
        <v>17</v>
      </c>
      <c r="J22" s="889"/>
      <c r="K22" s="385" t="s">
        <v>17</v>
      </c>
    </row>
    <row r="23" spans="1:11">
      <c r="A23" s="884" t="s">
        <v>625</v>
      </c>
      <c r="B23" s="885"/>
      <c r="C23" s="885"/>
      <c r="D23" s="885"/>
      <c r="E23" s="886" t="s">
        <v>636</v>
      </c>
      <c r="F23" s="887"/>
      <c r="G23" s="886" t="s">
        <v>636</v>
      </c>
      <c r="H23" s="887"/>
      <c r="I23" s="889" t="s">
        <v>17</v>
      </c>
      <c r="J23" s="889"/>
      <c r="K23" s="385" t="s">
        <v>636</v>
      </c>
    </row>
    <row r="24" spans="1:11">
      <c r="A24" s="884" t="s">
        <v>622</v>
      </c>
      <c r="B24" s="885"/>
      <c r="C24" s="885"/>
      <c r="D24" s="885"/>
      <c r="E24" s="886" t="s">
        <v>636</v>
      </c>
      <c r="F24" s="887"/>
      <c r="G24" s="886" t="s">
        <v>636</v>
      </c>
      <c r="H24" s="887"/>
      <c r="I24" s="889" t="s">
        <v>17</v>
      </c>
      <c r="J24" s="889"/>
      <c r="K24" s="385" t="s">
        <v>636</v>
      </c>
    </row>
    <row r="25" spans="1:11">
      <c r="A25" s="884" t="s">
        <v>623</v>
      </c>
      <c r="B25" s="885"/>
      <c r="C25" s="885"/>
      <c r="D25" s="885"/>
      <c r="E25" s="886" t="s">
        <v>636</v>
      </c>
      <c r="F25" s="887"/>
      <c r="G25" s="886" t="s">
        <v>636</v>
      </c>
      <c r="H25" s="887"/>
      <c r="I25" s="889" t="s">
        <v>17</v>
      </c>
      <c r="J25" s="889"/>
      <c r="K25" s="385" t="s">
        <v>636</v>
      </c>
    </row>
    <row r="26" spans="1:11">
      <c r="A26" s="884" t="s">
        <v>649</v>
      </c>
      <c r="B26" s="885"/>
      <c r="C26" s="885"/>
      <c r="D26" s="885"/>
      <c r="E26" s="886" t="s">
        <v>636</v>
      </c>
      <c r="F26" s="887"/>
      <c r="G26" s="886" t="s">
        <v>636</v>
      </c>
      <c r="H26" s="887"/>
      <c r="I26" s="889" t="s">
        <v>17</v>
      </c>
      <c r="J26" s="889"/>
      <c r="K26" s="385" t="s">
        <v>636</v>
      </c>
    </row>
    <row r="27" spans="1:11">
      <c r="A27" s="884" t="s">
        <v>650</v>
      </c>
      <c r="B27" s="885"/>
      <c r="C27" s="885"/>
      <c r="D27" s="885"/>
      <c r="E27" s="886" t="s">
        <v>636</v>
      </c>
      <c r="F27" s="887"/>
      <c r="G27" s="886" t="s">
        <v>636</v>
      </c>
      <c r="H27" s="887"/>
      <c r="I27" s="889" t="s">
        <v>17</v>
      </c>
      <c r="J27" s="889"/>
      <c r="K27" s="385" t="s">
        <v>636</v>
      </c>
    </row>
    <row r="28" spans="1:11">
      <c r="A28" s="892" t="s">
        <v>569</v>
      </c>
      <c r="B28" s="885"/>
      <c r="C28" s="885"/>
      <c r="D28" s="885"/>
      <c r="E28" s="886" t="s">
        <v>636</v>
      </c>
      <c r="F28" s="887"/>
      <c r="G28" s="886" t="s">
        <v>636</v>
      </c>
      <c r="H28" s="887"/>
      <c r="I28" s="889" t="s">
        <v>17</v>
      </c>
      <c r="J28" s="889"/>
      <c r="K28" s="385" t="s">
        <v>636</v>
      </c>
    </row>
    <row r="29" spans="1:11">
      <c r="A29" s="884" t="s">
        <v>610</v>
      </c>
      <c r="B29" s="885"/>
      <c r="C29" s="885"/>
      <c r="D29" s="885"/>
      <c r="E29" s="886" t="s">
        <v>636</v>
      </c>
      <c r="F29" s="887"/>
      <c r="G29" s="886" t="s">
        <v>636</v>
      </c>
      <c r="H29" s="887"/>
      <c r="I29" s="889" t="s">
        <v>17</v>
      </c>
      <c r="J29" s="889"/>
      <c r="K29" s="385" t="s">
        <v>636</v>
      </c>
    </row>
    <row r="30" spans="1:11">
      <c r="A30" s="884" t="s">
        <v>647</v>
      </c>
      <c r="B30" s="885"/>
      <c r="C30" s="885"/>
      <c r="D30" s="885"/>
      <c r="E30" s="886" t="s">
        <v>636</v>
      </c>
      <c r="F30" s="887"/>
      <c r="G30" s="886" t="s">
        <v>636</v>
      </c>
      <c r="H30" s="887"/>
      <c r="I30" s="889" t="s">
        <v>17</v>
      </c>
      <c r="J30" s="889"/>
      <c r="K30" s="385" t="s">
        <v>636</v>
      </c>
    </row>
    <row r="31" spans="1:11">
      <c r="A31" s="884" t="s">
        <v>646</v>
      </c>
      <c r="B31" s="885"/>
      <c r="C31" s="885"/>
      <c r="D31" s="885"/>
      <c r="E31" s="886" t="s">
        <v>636</v>
      </c>
      <c r="F31" s="887"/>
      <c r="G31" s="886" t="s">
        <v>636</v>
      </c>
      <c r="H31" s="887"/>
      <c r="I31" s="888" t="s">
        <v>17</v>
      </c>
      <c r="J31" s="888"/>
      <c r="K31" s="400" t="s">
        <v>636</v>
      </c>
    </row>
    <row r="32" spans="1:11">
      <c r="A32" s="884" t="s">
        <v>980</v>
      </c>
      <c r="B32" s="885"/>
      <c r="C32" s="885"/>
      <c r="D32" s="885"/>
      <c r="E32" s="890" t="s">
        <v>17</v>
      </c>
      <c r="F32" s="891"/>
      <c r="G32" s="890" t="s">
        <v>17</v>
      </c>
      <c r="H32" s="891"/>
      <c r="I32" s="889" t="s">
        <v>17</v>
      </c>
      <c r="J32" s="889"/>
      <c r="K32" s="385" t="s">
        <v>636</v>
      </c>
    </row>
    <row r="33" spans="1:12">
      <c r="A33" s="884" t="s">
        <v>648</v>
      </c>
      <c r="B33" s="885"/>
      <c r="C33" s="885"/>
      <c r="D33" s="885"/>
      <c r="E33" s="886" t="s">
        <v>636</v>
      </c>
      <c r="F33" s="887"/>
      <c r="G33" s="886" t="s">
        <v>17</v>
      </c>
      <c r="H33" s="887"/>
      <c r="I33" s="889" t="s">
        <v>17</v>
      </c>
      <c r="J33" s="889"/>
      <c r="K33" s="385" t="s">
        <v>636</v>
      </c>
    </row>
    <row r="34" spans="1:12" s="380" customFormat="1">
      <c r="A34" s="906" t="s">
        <v>981</v>
      </c>
      <c r="B34" s="907"/>
      <c r="C34" s="907"/>
      <c r="D34" s="908"/>
      <c r="E34" s="909" t="s">
        <v>636</v>
      </c>
      <c r="F34" s="909"/>
      <c r="G34" s="909" t="s">
        <v>636</v>
      </c>
      <c r="H34" s="909"/>
      <c r="I34" s="909" t="s">
        <v>17</v>
      </c>
      <c r="J34" s="909"/>
      <c r="K34" s="400" t="s">
        <v>636</v>
      </c>
      <c r="L34" s="533"/>
    </row>
    <row r="35" spans="1:12" ht="13.5" thickBot="1">
      <c r="A35" s="902" t="s">
        <v>136</v>
      </c>
      <c r="B35" s="903"/>
      <c r="C35" s="903"/>
      <c r="D35" s="903"/>
      <c r="E35" s="903"/>
      <c r="F35" s="903"/>
      <c r="G35" s="903"/>
      <c r="H35" s="903"/>
      <c r="I35" s="903"/>
      <c r="J35" s="904"/>
      <c r="K35" s="905"/>
    </row>
    <row r="36" spans="1:12">
      <c r="A36" s="893"/>
      <c r="B36" s="894"/>
      <c r="C36" s="894"/>
      <c r="D36" s="894"/>
      <c r="E36" s="894"/>
      <c r="F36" s="894"/>
      <c r="G36" s="894"/>
      <c r="H36" s="894"/>
      <c r="I36" s="894"/>
      <c r="J36" s="894"/>
      <c r="K36" s="895"/>
    </row>
    <row r="37" spans="1:12">
      <c r="A37" s="896"/>
      <c r="B37" s="897"/>
      <c r="C37" s="897"/>
      <c r="D37" s="897"/>
      <c r="E37" s="897"/>
      <c r="F37" s="897"/>
      <c r="G37" s="897"/>
      <c r="H37" s="897"/>
      <c r="I37" s="897"/>
      <c r="J37" s="897"/>
      <c r="K37" s="898"/>
    </row>
    <row r="38" spans="1:12">
      <c r="A38" s="896"/>
      <c r="B38" s="897"/>
      <c r="C38" s="897"/>
      <c r="D38" s="897"/>
      <c r="E38" s="897"/>
      <c r="F38" s="897"/>
      <c r="G38" s="897"/>
      <c r="H38" s="897"/>
      <c r="I38" s="897"/>
      <c r="J38" s="897"/>
      <c r="K38" s="898"/>
    </row>
    <row r="39" spans="1:12">
      <c r="A39" s="896"/>
      <c r="B39" s="897"/>
      <c r="C39" s="897"/>
      <c r="D39" s="897"/>
      <c r="E39" s="897"/>
      <c r="F39" s="897"/>
      <c r="G39" s="897"/>
      <c r="H39" s="897"/>
      <c r="I39" s="897"/>
      <c r="J39" s="897"/>
      <c r="K39" s="898"/>
    </row>
    <row r="40" spans="1:12">
      <c r="A40" s="896"/>
      <c r="B40" s="897"/>
      <c r="C40" s="897"/>
      <c r="D40" s="897"/>
      <c r="E40" s="897"/>
      <c r="F40" s="897"/>
      <c r="G40" s="897"/>
      <c r="H40" s="897"/>
      <c r="I40" s="897"/>
      <c r="J40" s="897"/>
      <c r="K40" s="898"/>
    </row>
    <row r="41" spans="1:12" ht="13.5" thickBot="1">
      <c r="A41" s="899"/>
      <c r="B41" s="900"/>
      <c r="C41" s="900"/>
      <c r="D41" s="900"/>
      <c r="E41" s="900"/>
      <c r="F41" s="900"/>
      <c r="G41" s="900"/>
      <c r="H41" s="900"/>
      <c r="I41" s="900"/>
      <c r="J41" s="900"/>
      <c r="K41" s="901"/>
    </row>
  </sheetData>
  <customSheetViews>
    <customSheetView guid="{4386EC60-C10A-4757-8A9B-A7E03A340F6B}" scale="90" showPageBreaks="1" printArea="1" topLeftCell="A10">
      <selection activeCell="M21" sqref="M21"/>
      <colBreaks count="1" manualBreakCount="1">
        <brk id="11" max="1048575" man="1"/>
      </colBreaks>
      <pageMargins left="0.17" right="0.25" top="0.41" bottom="0.68" header="0.17" footer="0.16"/>
      <printOptions horizontalCentered="1"/>
      <pageSetup scale="81" orientation="portrait" r:id="rId1"/>
      <headerFooter alignWithMargins="0">
        <oddFooter xml:space="preserve">&amp;L&amp;P of &amp;N&amp;RPPAP: Revision 1.4
Date: 4/12/12
</oddFooter>
      </headerFooter>
    </customSheetView>
  </customSheetViews>
  <mergeCells count="83">
    <mergeCell ref="B1:K4"/>
    <mergeCell ref="E5:K10"/>
    <mergeCell ref="A17:D17"/>
    <mergeCell ref="A11:K11"/>
    <mergeCell ref="A12:K14"/>
    <mergeCell ref="E15:K15"/>
    <mergeCell ref="A16:D16"/>
    <mergeCell ref="G16:H16"/>
    <mergeCell ref="I16:J16"/>
    <mergeCell ref="I17:J17"/>
    <mergeCell ref="E16:F16"/>
    <mergeCell ref="G17:H17"/>
    <mergeCell ref="E17:F17"/>
    <mergeCell ref="I18:J18"/>
    <mergeCell ref="A22:D22"/>
    <mergeCell ref="A21:D21"/>
    <mergeCell ref="A19:D19"/>
    <mergeCell ref="E19:F19"/>
    <mergeCell ref="G20:H20"/>
    <mergeCell ref="G21:H21"/>
    <mergeCell ref="G19:H19"/>
    <mergeCell ref="E21:F21"/>
    <mergeCell ref="A20:D20"/>
    <mergeCell ref="E20:F20"/>
    <mergeCell ref="A18:D18"/>
    <mergeCell ref="I22:J22"/>
    <mergeCell ref="I19:J19"/>
    <mergeCell ref="G18:H18"/>
    <mergeCell ref="E18:F18"/>
    <mergeCell ref="G27:H27"/>
    <mergeCell ref="E27:F27"/>
    <mergeCell ref="E29:F29"/>
    <mergeCell ref="E31:F31"/>
    <mergeCell ref="E22:F22"/>
    <mergeCell ref="E26:F26"/>
    <mergeCell ref="E28:F28"/>
    <mergeCell ref="E30:F30"/>
    <mergeCell ref="E23:F23"/>
    <mergeCell ref="E24:F24"/>
    <mergeCell ref="E25:F25"/>
    <mergeCell ref="G22:H22"/>
    <mergeCell ref="G23:H23"/>
    <mergeCell ref="A24:D24"/>
    <mergeCell ref="A23:D23"/>
    <mergeCell ref="G26:H26"/>
    <mergeCell ref="G24:H24"/>
    <mergeCell ref="A26:D26"/>
    <mergeCell ref="I30:J30"/>
    <mergeCell ref="I25:J25"/>
    <mergeCell ref="I26:J26"/>
    <mergeCell ref="I20:J20"/>
    <mergeCell ref="I21:J21"/>
    <mergeCell ref="I27:J27"/>
    <mergeCell ref="I28:J28"/>
    <mergeCell ref="I29:J29"/>
    <mergeCell ref="I23:J23"/>
    <mergeCell ref="I24:J24"/>
    <mergeCell ref="A36:K41"/>
    <mergeCell ref="A35:K35"/>
    <mergeCell ref="A33:D33"/>
    <mergeCell ref="E33:F33"/>
    <mergeCell ref="G33:H33"/>
    <mergeCell ref="I33:J33"/>
    <mergeCell ref="A34:D34"/>
    <mergeCell ref="E34:F34"/>
    <mergeCell ref="G34:H34"/>
    <mergeCell ref="I34:J34"/>
    <mergeCell ref="A31:D31"/>
    <mergeCell ref="G25:H25"/>
    <mergeCell ref="I31:J31"/>
    <mergeCell ref="I32:J32"/>
    <mergeCell ref="G32:H32"/>
    <mergeCell ref="G31:H31"/>
    <mergeCell ref="E32:F32"/>
    <mergeCell ref="A32:D32"/>
    <mergeCell ref="A30:D30"/>
    <mergeCell ref="A27:D27"/>
    <mergeCell ref="A28:D28"/>
    <mergeCell ref="A29:D29"/>
    <mergeCell ref="G30:H30"/>
    <mergeCell ref="A25:D25"/>
    <mergeCell ref="G28:H28"/>
    <mergeCell ref="G29:H29"/>
  </mergeCells>
  <phoneticPr fontId="28" type="noConversion"/>
  <printOptions horizontalCentered="1"/>
  <pageMargins left="0.17" right="0.25" top="0.41" bottom="0.68" header="0.17" footer="0.16"/>
  <pageSetup scale="80" orientation="portrait" r:id="rId2"/>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colBreaks count="1" manualBreakCount="1">
    <brk id="11"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I27"/>
  <sheetViews>
    <sheetView zoomScaleNormal="100" workbookViewId="0">
      <selection activeCell="P21" sqref="P21"/>
    </sheetView>
  </sheetViews>
  <sheetFormatPr defaultColWidth="9.140625" defaultRowHeight="12.75"/>
  <cols>
    <col min="1" max="9" width="10.5703125" style="2" customWidth="1"/>
    <col min="10" max="10" width="16.28515625" style="2" customWidth="1"/>
    <col min="11" max="16384" width="9.140625" style="2"/>
  </cols>
  <sheetData>
    <row r="1" spans="1:9" ht="17.25" customHeight="1">
      <c r="A1" s="662"/>
      <c r="B1" s="698"/>
      <c r="C1" s="866" t="s">
        <v>576</v>
      </c>
      <c r="D1" s="866"/>
      <c r="E1" s="866"/>
      <c r="F1" s="866"/>
      <c r="G1" s="866"/>
      <c r="H1" s="866"/>
      <c r="I1" s="867"/>
    </row>
    <row r="2" spans="1:9" ht="17.25" customHeight="1">
      <c r="A2" s="699"/>
      <c r="B2" s="702"/>
      <c r="C2" s="952"/>
      <c r="D2" s="952"/>
      <c r="E2" s="952"/>
      <c r="F2" s="952"/>
      <c r="G2" s="952"/>
      <c r="H2" s="952"/>
      <c r="I2" s="953"/>
    </row>
    <row r="3" spans="1:9" ht="17.25" customHeight="1" thickBot="1">
      <c r="A3" s="700"/>
      <c r="B3" s="701"/>
      <c r="C3" s="869"/>
      <c r="D3" s="869"/>
      <c r="E3" s="869"/>
      <c r="F3" s="869"/>
      <c r="G3" s="869"/>
      <c r="H3" s="869"/>
      <c r="I3" s="870"/>
    </row>
    <row r="4" spans="1:9" ht="18">
      <c r="A4" s="358" t="s">
        <v>984</v>
      </c>
      <c r="B4" s="359"/>
      <c r="C4" s="359"/>
      <c r="D4" s="359"/>
      <c r="E4" s="359"/>
      <c r="F4" s="359"/>
      <c r="G4" s="359"/>
      <c r="H4" s="359"/>
      <c r="I4" s="360"/>
    </row>
    <row r="5" spans="1:9">
      <c r="A5" s="664"/>
      <c r="B5" s="707"/>
      <c r="C5" s="707"/>
      <c r="D5" s="707"/>
      <c r="E5" s="707"/>
      <c r="F5" s="707"/>
      <c r="G5" s="707"/>
      <c r="H5" s="707"/>
      <c r="I5" s="253"/>
    </row>
    <row r="6" spans="1:9" ht="99" customHeight="1">
      <c r="A6" s="957" t="s">
        <v>602</v>
      </c>
      <c r="B6" s="958"/>
      <c r="C6" s="958"/>
      <c r="D6" s="958"/>
      <c r="E6" s="958"/>
      <c r="F6" s="958"/>
      <c r="G6" s="958"/>
      <c r="H6" s="958"/>
      <c r="I6" s="959"/>
    </row>
    <row r="7" spans="1:9" ht="35.25" customHeight="1" thickBot="1">
      <c r="A7" s="667"/>
      <c r="B7" s="748"/>
      <c r="C7" s="748"/>
      <c r="D7" s="748"/>
      <c r="E7" s="748"/>
      <c r="F7" s="748"/>
      <c r="G7" s="748"/>
      <c r="H7" s="748"/>
      <c r="I7" s="668"/>
    </row>
    <row r="8" spans="1:9" ht="39" customHeight="1">
      <c r="A8" s="960" t="s">
        <v>564</v>
      </c>
      <c r="B8" s="961"/>
      <c r="C8" s="961"/>
      <c r="D8" s="961"/>
      <c r="E8" s="961"/>
      <c r="F8" s="961"/>
      <c r="G8" s="961"/>
      <c r="H8" s="961"/>
      <c r="I8" s="962"/>
    </row>
    <row r="9" spans="1:9" ht="39" customHeight="1">
      <c r="A9" s="963" t="s">
        <v>565</v>
      </c>
      <c r="B9" s="964"/>
      <c r="C9" s="964"/>
      <c r="D9" s="964"/>
      <c r="E9" s="964"/>
      <c r="F9" s="964"/>
      <c r="G9" s="964"/>
      <c r="H9" s="964"/>
      <c r="I9" s="965"/>
    </row>
    <row r="10" spans="1:9" s="136" customFormat="1" ht="39" customHeight="1">
      <c r="A10" s="954" t="s">
        <v>566</v>
      </c>
      <c r="B10" s="955"/>
      <c r="C10" s="955"/>
      <c r="D10" s="956" t="s">
        <v>119</v>
      </c>
      <c r="E10" s="956"/>
      <c r="F10" s="956"/>
      <c r="G10" s="956"/>
      <c r="H10" s="956"/>
      <c r="I10" s="153"/>
    </row>
    <row r="11" spans="1:9" ht="39" customHeight="1">
      <c r="A11" s="954" t="s">
        <v>567</v>
      </c>
      <c r="B11" s="955"/>
      <c r="C11" s="955"/>
      <c r="D11" s="956"/>
      <c r="E11" s="956"/>
      <c r="F11" s="956"/>
      <c r="G11" s="956"/>
      <c r="H11" s="956"/>
      <c r="I11" s="154"/>
    </row>
    <row r="12" spans="1:9" ht="39" customHeight="1">
      <c r="A12" s="954" t="s">
        <v>568</v>
      </c>
      <c r="B12" s="955"/>
      <c r="C12" s="955"/>
      <c r="D12" s="956"/>
      <c r="E12" s="956"/>
      <c r="F12" s="956"/>
      <c r="G12" s="956"/>
      <c r="H12" s="956"/>
      <c r="I12" s="154"/>
    </row>
    <row r="13" spans="1:9" ht="39" customHeight="1">
      <c r="A13" s="954" t="s">
        <v>577</v>
      </c>
      <c r="B13" s="955"/>
      <c r="C13" s="955"/>
      <c r="D13" s="956"/>
      <c r="E13" s="956"/>
      <c r="F13" s="956"/>
      <c r="G13" s="956"/>
      <c r="H13" s="956"/>
      <c r="I13" s="154"/>
    </row>
    <row r="14" spans="1:9" ht="39" customHeight="1">
      <c r="A14" s="954" t="s">
        <v>578</v>
      </c>
      <c r="B14" s="955"/>
      <c r="C14" s="955"/>
      <c r="D14" s="956"/>
      <c r="E14" s="956"/>
      <c r="F14" s="956"/>
      <c r="G14" s="956"/>
      <c r="H14" s="956"/>
      <c r="I14" s="154"/>
    </row>
    <row r="15" spans="1:9" ht="39" customHeight="1">
      <c r="A15" s="954" t="s">
        <v>579</v>
      </c>
      <c r="B15" s="955"/>
      <c r="C15" s="955"/>
      <c r="D15" s="956"/>
      <c r="E15" s="956"/>
      <c r="F15" s="956"/>
      <c r="G15" s="956"/>
      <c r="H15" s="956"/>
      <c r="I15" s="154"/>
    </row>
    <row r="16" spans="1:9" ht="39" customHeight="1" thickBot="1">
      <c r="A16" s="155"/>
      <c r="B16" s="156"/>
      <c r="C16" s="156"/>
      <c r="D16" s="156"/>
      <c r="E16" s="156"/>
      <c r="F16" s="156"/>
      <c r="G16" s="156"/>
      <c r="H16" s="156"/>
      <c r="I16" s="157"/>
    </row>
    <row r="17" spans="1:9">
      <c r="A17" s="662"/>
      <c r="B17" s="663"/>
      <c r="C17" s="663"/>
      <c r="D17" s="663"/>
      <c r="E17" s="663"/>
      <c r="F17" s="663"/>
      <c r="G17" s="663"/>
      <c r="H17" s="663"/>
      <c r="I17" s="144"/>
    </row>
    <row r="18" spans="1:9">
      <c r="A18" s="664"/>
      <c r="B18" s="707"/>
      <c r="C18" s="707"/>
      <c r="D18" s="707"/>
      <c r="E18" s="707"/>
      <c r="F18" s="707"/>
      <c r="G18" s="707"/>
      <c r="H18" s="707"/>
      <c r="I18" s="253"/>
    </row>
    <row r="19" spans="1:9">
      <c r="A19" s="664"/>
      <c r="B19" s="707"/>
      <c r="C19" s="707"/>
      <c r="D19" s="707"/>
      <c r="E19" s="707"/>
      <c r="F19" s="707"/>
      <c r="G19" s="707"/>
      <c r="H19" s="707"/>
      <c r="I19" s="253"/>
    </row>
    <row r="20" spans="1:9">
      <c r="A20" s="664"/>
      <c r="B20" s="707"/>
      <c r="C20" s="707"/>
      <c r="D20" s="707"/>
      <c r="E20" s="707"/>
      <c r="F20" s="707"/>
      <c r="G20" s="707"/>
      <c r="H20" s="707"/>
      <c r="I20" s="253"/>
    </row>
    <row r="21" spans="1:9">
      <c r="A21" s="664"/>
      <c r="B21" s="707"/>
      <c r="C21" s="707"/>
      <c r="D21" s="707"/>
      <c r="E21" s="707"/>
      <c r="F21" s="707"/>
      <c r="G21" s="707"/>
      <c r="H21" s="707"/>
      <c r="I21" s="253"/>
    </row>
    <row r="22" spans="1:9">
      <c r="A22" s="664"/>
      <c r="B22" s="707"/>
      <c r="C22" s="707"/>
      <c r="D22" s="707"/>
      <c r="E22" s="707"/>
      <c r="F22" s="707"/>
      <c r="G22" s="707"/>
      <c r="H22" s="707"/>
      <c r="I22" s="253"/>
    </row>
    <row r="23" spans="1:9">
      <c r="A23" s="664"/>
      <c r="B23" s="707"/>
      <c r="C23" s="707"/>
      <c r="D23" s="707"/>
      <c r="E23" s="707"/>
      <c r="F23" s="707"/>
      <c r="G23" s="707"/>
      <c r="H23" s="707"/>
      <c r="I23" s="253"/>
    </row>
    <row r="24" spans="1:9">
      <c r="A24" s="664"/>
      <c r="B24" s="707"/>
      <c r="C24" s="707"/>
      <c r="D24" s="707"/>
      <c r="E24" s="707"/>
      <c r="F24" s="707"/>
      <c r="G24" s="707"/>
      <c r="H24" s="707"/>
      <c r="I24" s="253"/>
    </row>
    <row r="25" spans="1:9">
      <c r="A25" s="664"/>
      <c r="B25" s="707"/>
      <c r="C25" s="707"/>
      <c r="D25" s="707"/>
      <c r="E25" s="707"/>
      <c r="F25" s="707"/>
      <c r="G25" s="707"/>
      <c r="H25" s="707"/>
      <c r="I25" s="253"/>
    </row>
    <row r="26" spans="1:9">
      <c r="A26" s="664"/>
      <c r="B26" s="707"/>
      <c r="C26" s="707"/>
      <c r="D26" s="707"/>
      <c r="E26" s="707"/>
      <c r="F26" s="707"/>
      <c r="G26" s="707"/>
      <c r="H26" s="707"/>
      <c r="I26" s="253"/>
    </row>
    <row r="27" spans="1:9" ht="13.5" thickBot="1">
      <c r="A27" s="665"/>
      <c r="B27" s="666"/>
      <c r="C27" s="666"/>
      <c r="D27" s="666"/>
      <c r="E27" s="666"/>
      <c r="F27" s="666"/>
      <c r="G27" s="666"/>
      <c r="H27" s="666"/>
      <c r="I27" s="241"/>
    </row>
  </sheetData>
  <customSheetViews>
    <customSheetView guid="{4386EC60-C10A-4757-8A9B-A7E03A340F6B}">
      <selection activeCell="O12" sqref="O12"/>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16">
    <mergeCell ref="C1:I3"/>
    <mergeCell ref="A14:C14"/>
    <mergeCell ref="D14:H14"/>
    <mergeCell ref="A15:C15"/>
    <mergeCell ref="D15:H15"/>
    <mergeCell ref="A12:C12"/>
    <mergeCell ref="D12:H12"/>
    <mergeCell ref="A13:C13"/>
    <mergeCell ref="D13:H13"/>
    <mergeCell ref="A6:I6"/>
    <mergeCell ref="A11:C11"/>
    <mergeCell ref="D11:H11"/>
    <mergeCell ref="A8:I8"/>
    <mergeCell ref="A9:I9"/>
    <mergeCell ref="A10:C10"/>
    <mergeCell ref="D10:H10"/>
  </mergeCells>
  <phoneticPr fontId="28" type="noConversion"/>
  <printOptions horizontalCentered="1"/>
  <pageMargins left="0.17" right="0.25" top="0.41" bottom="0.68" header="0.17" footer="0.16"/>
  <pageSetup scale="80" orientation="portrait" r:id="rId2"/>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indexed="11"/>
  </sheetPr>
  <dimension ref="A1:S73"/>
  <sheetViews>
    <sheetView showGridLines="0" view="pageLayout" topLeftCell="A31" zoomScaleNormal="90" workbookViewId="0">
      <selection activeCell="A73" sqref="A73:S73"/>
    </sheetView>
  </sheetViews>
  <sheetFormatPr defaultRowHeight="12.75"/>
  <cols>
    <col min="1" max="1" width="6.42578125" customWidth="1"/>
    <col min="2" max="2" width="7" customWidth="1"/>
    <col min="3" max="3" width="11.85546875" customWidth="1"/>
    <col min="4" max="8" width="5.140625" customWidth="1"/>
    <col min="9" max="9" width="6" customWidth="1"/>
    <col min="10" max="10" width="5.140625" customWidth="1"/>
    <col min="11" max="11" width="10" customWidth="1"/>
    <col min="12" max="13" width="5.140625" customWidth="1"/>
    <col min="14" max="14" width="9" customWidth="1"/>
    <col min="15" max="16" width="5.140625" customWidth="1"/>
    <col min="17" max="17" width="8.85546875" customWidth="1"/>
    <col min="18" max="18" width="7.85546875" customWidth="1"/>
    <col min="19" max="19" width="6.7109375" customWidth="1"/>
    <col min="20" max="21" width="7.140625" customWidth="1"/>
  </cols>
  <sheetData>
    <row r="1" spans="1:19" ht="52.5" customHeight="1">
      <c r="A1" s="407"/>
      <c r="B1" s="408"/>
      <c r="C1" s="408"/>
      <c r="D1" s="408"/>
      <c r="E1" s="408"/>
      <c r="F1" s="985" t="s">
        <v>137</v>
      </c>
      <c r="G1" s="985"/>
      <c r="H1" s="985"/>
      <c r="I1" s="985"/>
      <c r="J1" s="985"/>
      <c r="K1" s="985"/>
      <c r="L1" s="985"/>
      <c r="M1" s="985"/>
      <c r="N1" s="985"/>
      <c r="O1" s="985"/>
      <c r="P1" s="985"/>
      <c r="Q1" s="985"/>
      <c r="R1" s="985"/>
      <c r="S1" s="986"/>
    </row>
    <row r="2" spans="1:19">
      <c r="A2" s="409"/>
      <c r="B2" s="749" t="s">
        <v>74</v>
      </c>
      <c r="C2" s="750"/>
      <c r="D2" s="966" t="str">
        <f>INTRO!$C$19</f>
        <v>PART NAME</v>
      </c>
      <c r="E2" s="966"/>
      <c r="F2" s="966"/>
      <c r="G2" s="966"/>
      <c r="H2" s="966"/>
      <c r="I2" s="966"/>
      <c r="J2" s="966"/>
      <c r="K2" s="749" t="s">
        <v>75</v>
      </c>
      <c r="L2" s="750"/>
      <c r="M2" s="750"/>
      <c r="N2" s="966" t="str">
        <f>INTRO!$C$20</f>
        <v>PART NUMBER</v>
      </c>
      <c r="O2" s="966"/>
      <c r="P2" s="966"/>
      <c r="Q2" s="966"/>
      <c r="R2" s="966"/>
      <c r="S2" s="410"/>
    </row>
    <row r="3" spans="1:19" ht="6" customHeight="1">
      <c r="A3" s="409"/>
      <c r="B3" s="750"/>
      <c r="C3" s="750"/>
      <c r="D3" s="750"/>
      <c r="E3" s="750"/>
      <c r="F3" s="750"/>
      <c r="G3" s="750"/>
      <c r="H3" s="750"/>
      <c r="I3" s="750"/>
      <c r="J3" s="750"/>
      <c r="K3" s="750"/>
      <c r="L3" s="750"/>
      <c r="M3" s="750"/>
      <c r="N3" s="750"/>
      <c r="O3" s="750"/>
      <c r="P3" s="750"/>
      <c r="Q3" s="750"/>
      <c r="R3" s="750"/>
      <c r="S3" s="410"/>
    </row>
    <row r="4" spans="1:19">
      <c r="A4" s="409"/>
      <c r="B4" s="749" t="s">
        <v>60</v>
      </c>
      <c r="C4" s="750"/>
      <c r="D4" s="750"/>
      <c r="E4" s="750"/>
      <c r="F4" s="966"/>
      <c r="G4" s="966"/>
      <c r="H4" s="966"/>
      <c r="I4" s="966"/>
      <c r="J4" s="966"/>
      <c r="K4" s="751" t="s">
        <v>584</v>
      </c>
      <c r="L4" s="750"/>
      <c r="M4" s="750"/>
      <c r="N4" s="987"/>
      <c r="O4" s="987"/>
      <c r="P4" s="987"/>
      <c r="Q4" s="987"/>
      <c r="R4" s="987"/>
      <c r="S4" s="410"/>
    </row>
    <row r="5" spans="1:19" ht="6" customHeight="1">
      <c r="A5" s="409"/>
      <c r="B5" s="750"/>
      <c r="C5" s="752"/>
      <c r="D5" s="752"/>
      <c r="E5" s="750"/>
      <c r="F5" s="750"/>
      <c r="G5" s="750"/>
      <c r="H5" s="750"/>
      <c r="I5" s="750"/>
      <c r="J5" s="750"/>
      <c r="K5" s="750"/>
      <c r="L5" s="750"/>
      <c r="M5" s="750"/>
      <c r="N5" s="750"/>
      <c r="O5" s="750"/>
      <c r="P5" s="750"/>
      <c r="Q5" s="750"/>
      <c r="R5" s="750"/>
      <c r="S5" s="410"/>
    </row>
    <row r="6" spans="1:19">
      <c r="A6" s="409"/>
      <c r="B6" s="749" t="s">
        <v>603</v>
      </c>
      <c r="C6" s="749"/>
      <c r="D6" s="749"/>
      <c r="E6" s="750"/>
      <c r="F6" s="966" t="str">
        <f>INTRO!$C$21</f>
        <v>ERL</v>
      </c>
      <c r="G6" s="966"/>
      <c r="H6" s="966"/>
      <c r="I6" s="966"/>
      <c r="J6" s="966"/>
      <c r="K6" s="966"/>
      <c r="L6" s="966"/>
      <c r="M6" s="966"/>
      <c r="N6" s="753" t="s">
        <v>59</v>
      </c>
      <c r="O6" s="968" t="str">
        <f>INTRO!$C$22</f>
        <v>ERL DATE</v>
      </c>
      <c r="P6" s="966"/>
      <c r="Q6" s="750"/>
      <c r="R6" s="750"/>
      <c r="S6" s="410"/>
    </row>
    <row r="7" spans="1:19" ht="5.25" customHeight="1">
      <c r="A7" s="409"/>
      <c r="B7" s="750"/>
      <c r="C7" s="750"/>
      <c r="D7" s="750"/>
      <c r="E7" s="750"/>
      <c r="F7" s="750"/>
      <c r="G7" s="750"/>
      <c r="H7" s="750"/>
      <c r="I7" s="750"/>
      <c r="J7" s="750"/>
      <c r="K7" s="750"/>
      <c r="L7" s="750"/>
      <c r="M7" s="750"/>
      <c r="N7" s="750"/>
      <c r="O7" s="750"/>
      <c r="P7" s="750"/>
      <c r="Q7" s="750"/>
      <c r="R7" s="750"/>
      <c r="S7" s="410"/>
    </row>
    <row r="8" spans="1:19">
      <c r="A8" s="409"/>
      <c r="B8" s="749" t="s">
        <v>93</v>
      </c>
      <c r="C8" s="752"/>
      <c r="D8" s="752"/>
      <c r="E8" s="750"/>
      <c r="F8" s="750"/>
      <c r="G8" s="749"/>
      <c r="H8" s="750"/>
      <c r="I8" s="750"/>
      <c r="J8" s="750"/>
      <c r="K8" s="749" t="s">
        <v>61</v>
      </c>
      <c r="L8" s="750"/>
      <c r="M8" s="750"/>
      <c r="N8" s="969" t="s">
        <v>119</v>
      </c>
      <c r="O8" s="969"/>
      <c r="P8" s="970"/>
      <c r="Q8" s="970"/>
      <c r="R8" s="754"/>
      <c r="S8" s="410"/>
    </row>
    <row r="9" spans="1:19" ht="6" customHeight="1">
      <c r="A9" s="409"/>
      <c r="B9" s="750"/>
      <c r="C9" s="750"/>
      <c r="D9" s="750"/>
      <c r="E9" s="750"/>
      <c r="F9" s="750"/>
      <c r="G9" s="750"/>
      <c r="H9" s="750"/>
      <c r="I9" s="750"/>
      <c r="J9" s="750"/>
      <c r="K9" s="750"/>
      <c r="L9" s="750"/>
      <c r="M9" s="750"/>
      <c r="N9" s="750"/>
      <c r="O9" s="750"/>
      <c r="P9" s="750"/>
      <c r="Q9" s="750"/>
      <c r="R9" s="750"/>
      <c r="S9" s="410"/>
    </row>
    <row r="10" spans="1:19">
      <c r="A10" s="409"/>
      <c r="B10" s="755" t="s">
        <v>99</v>
      </c>
      <c r="C10" s="750"/>
      <c r="D10" s="750"/>
      <c r="E10" s="750"/>
      <c r="F10" s="750"/>
      <c r="G10" s="750"/>
      <c r="H10" s="750"/>
      <c r="I10" s="750"/>
      <c r="J10" s="750"/>
      <c r="K10" s="756" t="s">
        <v>94</v>
      </c>
      <c r="L10" s="750"/>
      <c r="M10" s="750"/>
      <c r="N10" s="750"/>
      <c r="O10" s="750"/>
      <c r="P10" s="750"/>
      <c r="Q10" s="750"/>
      <c r="R10" s="750"/>
      <c r="S10" s="410"/>
    </row>
    <row r="11" spans="1:19" ht="6" customHeight="1">
      <c r="A11" s="409"/>
      <c r="B11" s="750"/>
      <c r="C11" s="750"/>
      <c r="D11" s="750"/>
      <c r="E11" s="750"/>
      <c r="F11" s="750"/>
      <c r="G11" s="750"/>
      <c r="H11" s="750"/>
      <c r="I11" s="750"/>
      <c r="J11" s="750"/>
      <c r="K11" s="750"/>
      <c r="L11" s="750"/>
      <c r="M11" s="750"/>
      <c r="N11" s="750"/>
      <c r="O11" s="750"/>
      <c r="P11" s="750"/>
      <c r="Q11" s="750"/>
      <c r="R11" s="750"/>
      <c r="S11" s="410"/>
    </row>
    <row r="12" spans="1:19">
      <c r="A12" s="409"/>
      <c r="B12" s="967" t="str">
        <f>INTRO!$C$26</f>
        <v xml:space="preserve">SUPPLIER NAME </v>
      </c>
      <c r="C12" s="967"/>
      <c r="D12" s="967"/>
      <c r="E12" s="967"/>
      <c r="F12" s="967"/>
      <c r="G12" s="967"/>
      <c r="H12" s="966">
        <f>INTRO!$C$27</f>
        <v>101112</v>
      </c>
      <c r="I12" s="966"/>
      <c r="J12" s="750"/>
      <c r="K12" s="1"/>
      <c r="L12" s="1"/>
      <c r="M12" s="1"/>
      <c r="N12" s="1"/>
      <c r="O12" s="1"/>
      <c r="P12" s="1"/>
      <c r="Q12" s="1"/>
      <c r="R12" s="58"/>
      <c r="S12" s="410"/>
    </row>
    <row r="13" spans="1:19" ht="10.5" customHeight="1">
      <c r="A13" s="409"/>
      <c r="B13" s="749" t="s">
        <v>138</v>
      </c>
      <c r="C13" s="750"/>
      <c r="D13" s="750"/>
      <c r="E13" s="750"/>
      <c r="F13" s="750"/>
      <c r="G13" s="749"/>
      <c r="H13" s="750"/>
      <c r="I13" s="750"/>
      <c r="J13" s="750"/>
      <c r="K13" s="749" t="s">
        <v>95</v>
      </c>
      <c r="L13" s="750"/>
      <c r="M13" s="750"/>
      <c r="N13" s="750"/>
      <c r="O13" s="750"/>
      <c r="P13" s="750"/>
      <c r="Q13" s="750"/>
      <c r="R13" s="750"/>
      <c r="S13" s="410"/>
    </row>
    <row r="14" spans="1:19" ht="6" customHeight="1">
      <c r="A14" s="409"/>
      <c r="B14" s="750"/>
      <c r="C14" s="750"/>
      <c r="D14" s="750"/>
      <c r="E14" s="750"/>
      <c r="F14" s="750"/>
      <c r="G14" s="750"/>
      <c r="H14" s="750"/>
      <c r="I14" s="750"/>
      <c r="J14" s="750"/>
      <c r="K14" s="750"/>
      <c r="L14" s="750"/>
      <c r="M14" s="750"/>
      <c r="N14" s="750"/>
      <c r="O14" s="750"/>
      <c r="P14" s="750"/>
      <c r="Q14" s="750"/>
      <c r="R14" s="750"/>
      <c r="S14" s="410"/>
    </row>
    <row r="15" spans="1:19">
      <c r="A15" s="409"/>
      <c r="B15" s="967" t="str">
        <f>INTRO!$C$28</f>
        <v>ADDRESS</v>
      </c>
      <c r="C15" s="967"/>
      <c r="D15" s="967"/>
      <c r="E15" s="967"/>
      <c r="F15" s="967"/>
      <c r="G15" s="967"/>
      <c r="H15" s="967"/>
      <c r="I15" s="967"/>
      <c r="J15" s="750"/>
      <c r="K15" s="57"/>
      <c r="L15" s="1"/>
      <c r="M15" s="1"/>
      <c r="N15" s="1"/>
      <c r="O15" s="57"/>
      <c r="P15" s="57"/>
      <c r="Q15" s="57"/>
      <c r="R15" s="57"/>
      <c r="S15" s="410"/>
    </row>
    <row r="16" spans="1:19" ht="10.5" customHeight="1">
      <c r="A16" s="409"/>
      <c r="B16" s="749" t="s">
        <v>76</v>
      </c>
      <c r="C16" s="750"/>
      <c r="D16" s="750"/>
      <c r="E16" s="750"/>
      <c r="F16" s="750"/>
      <c r="G16" s="750"/>
      <c r="H16" s="750"/>
      <c r="I16" s="750"/>
      <c r="J16" s="750"/>
      <c r="K16" s="749" t="s">
        <v>651</v>
      </c>
      <c r="L16" s="750"/>
      <c r="M16" s="750"/>
      <c r="N16" s="750"/>
      <c r="O16" s="750"/>
      <c r="P16" s="750"/>
      <c r="Q16" s="750"/>
      <c r="R16" s="750"/>
      <c r="S16" s="410"/>
    </row>
    <row r="17" spans="1:19" ht="6" customHeight="1">
      <c r="A17" s="409"/>
      <c r="B17" s="750"/>
      <c r="C17" s="750"/>
      <c r="D17" s="750"/>
      <c r="E17" s="750"/>
      <c r="F17" s="750"/>
      <c r="G17" s="750"/>
      <c r="H17" s="750"/>
      <c r="I17" s="750"/>
      <c r="J17" s="750"/>
      <c r="K17" s="750"/>
      <c r="L17" s="750"/>
      <c r="M17" s="750"/>
      <c r="N17" s="750"/>
      <c r="O17" s="750"/>
      <c r="P17" s="750"/>
      <c r="Q17" s="750"/>
      <c r="R17" s="750"/>
      <c r="S17" s="410"/>
    </row>
    <row r="18" spans="1:19">
      <c r="A18" s="409"/>
      <c r="B18" s="967" t="str">
        <f>INTRO!$C$29</f>
        <v>CITY</v>
      </c>
      <c r="C18" s="967"/>
      <c r="D18" s="967"/>
      <c r="E18" s="967" t="str">
        <f>INTRO!$C$30</f>
        <v>STATE</v>
      </c>
      <c r="F18" s="967"/>
      <c r="G18" s="967" t="str">
        <f>INTRO!$C$32</f>
        <v>ZIP</v>
      </c>
      <c r="H18" s="967"/>
      <c r="I18" s="367" t="s">
        <v>139</v>
      </c>
      <c r="J18" s="750"/>
      <c r="K18" s="757"/>
      <c r="L18" s="758"/>
      <c r="M18" s="758"/>
      <c r="N18" s="758"/>
      <c r="O18" s="758"/>
      <c r="P18" s="758"/>
      <c r="Q18" s="758"/>
      <c r="R18" s="758"/>
      <c r="S18" s="410"/>
    </row>
    <row r="19" spans="1:19">
      <c r="A19" s="409"/>
      <c r="B19" s="749" t="s">
        <v>78</v>
      </c>
      <c r="C19" s="750"/>
      <c r="D19" s="750"/>
      <c r="E19" s="749" t="s">
        <v>100</v>
      </c>
      <c r="F19" s="750"/>
      <c r="G19" s="753" t="s">
        <v>140</v>
      </c>
      <c r="H19" s="753"/>
      <c r="I19" s="759" t="s">
        <v>91</v>
      </c>
      <c r="J19" s="750"/>
      <c r="K19" s="760"/>
      <c r="L19" s="758"/>
      <c r="M19" s="758"/>
      <c r="N19" s="758"/>
      <c r="O19" s="758"/>
      <c r="P19" s="758"/>
      <c r="Q19" s="758"/>
      <c r="R19" s="758"/>
      <c r="S19" s="410"/>
    </row>
    <row r="20" spans="1:19" ht="6" customHeight="1">
      <c r="A20" s="409"/>
      <c r="B20" s="750"/>
      <c r="C20" s="750"/>
      <c r="D20" s="750"/>
      <c r="E20" s="750"/>
      <c r="F20" s="750"/>
      <c r="G20" s="750"/>
      <c r="H20" s="750"/>
      <c r="I20" s="750"/>
      <c r="J20" s="750"/>
      <c r="K20" s="750"/>
      <c r="L20" s="750"/>
      <c r="M20" s="750"/>
      <c r="N20" s="750"/>
      <c r="O20" s="750"/>
      <c r="P20" s="750"/>
      <c r="Q20" s="750"/>
      <c r="R20" s="750"/>
      <c r="S20" s="410"/>
    </row>
    <row r="21" spans="1:19">
      <c r="A21" s="409"/>
      <c r="B21" s="755" t="s">
        <v>141</v>
      </c>
      <c r="C21" s="749"/>
      <c r="D21" s="749"/>
      <c r="E21" s="761"/>
      <c r="F21" s="761"/>
      <c r="G21" s="761"/>
      <c r="H21" s="761"/>
      <c r="I21" s="761"/>
      <c r="J21" s="761"/>
      <c r="K21" s="761"/>
      <c r="L21" s="761"/>
      <c r="M21" s="761"/>
      <c r="N21" s="750"/>
      <c r="O21" s="750"/>
      <c r="P21" s="750"/>
      <c r="Q21" s="750"/>
      <c r="R21" s="750"/>
      <c r="S21" s="410"/>
    </row>
    <row r="22" spans="1:19" ht="15" customHeight="1">
      <c r="A22" s="409"/>
      <c r="B22" s="982" t="s">
        <v>985</v>
      </c>
      <c r="C22" s="982"/>
      <c r="D22" s="982"/>
      <c r="E22" s="982"/>
      <c r="F22" s="982"/>
      <c r="G22" s="982"/>
      <c r="H22" s="982"/>
      <c r="I22" s="982"/>
      <c r="J22" s="982"/>
      <c r="K22" s="982"/>
      <c r="L22" s="982"/>
      <c r="M22" s="982"/>
      <c r="N22" s="982"/>
      <c r="O22" s="982"/>
      <c r="P22" s="982"/>
      <c r="Q22" s="982"/>
      <c r="R22" s="982"/>
      <c r="S22" s="410"/>
    </row>
    <row r="23" spans="1:19" ht="13.5" customHeight="1">
      <c r="A23" s="409"/>
      <c r="B23" s="982"/>
      <c r="C23" s="982"/>
      <c r="D23" s="982"/>
      <c r="E23" s="982"/>
      <c r="F23" s="982"/>
      <c r="G23" s="982"/>
      <c r="H23" s="982"/>
      <c r="I23" s="982"/>
      <c r="J23" s="982"/>
      <c r="K23" s="982"/>
      <c r="L23" s="982"/>
      <c r="M23" s="982"/>
      <c r="N23" s="982"/>
      <c r="O23" s="982"/>
      <c r="P23" s="982"/>
      <c r="Q23" s="982"/>
      <c r="R23" s="982"/>
      <c r="S23" s="410"/>
    </row>
    <row r="24" spans="1:19" ht="4.5" customHeight="1">
      <c r="A24" s="409"/>
      <c r="B24" s="750"/>
      <c r="C24" s="750"/>
      <c r="D24" s="750"/>
      <c r="E24" s="750"/>
      <c r="F24" s="750"/>
      <c r="G24" s="750"/>
      <c r="H24" s="750"/>
      <c r="I24" s="750"/>
      <c r="J24" s="750"/>
      <c r="K24" s="750"/>
      <c r="L24" s="750"/>
      <c r="M24" s="750"/>
      <c r="N24" s="750"/>
      <c r="O24" s="750"/>
      <c r="P24" s="750"/>
      <c r="Q24" s="750"/>
      <c r="R24" s="750"/>
      <c r="S24" s="410"/>
    </row>
    <row r="25" spans="1:19">
      <c r="A25" s="409"/>
      <c r="B25" s="755" t="s">
        <v>142</v>
      </c>
      <c r="C25" s="750"/>
      <c r="D25" s="750"/>
      <c r="E25" s="750"/>
      <c r="F25" s="750"/>
      <c r="G25" s="750"/>
      <c r="H25" s="750"/>
      <c r="I25" s="750"/>
      <c r="J25" s="750"/>
      <c r="K25" s="750"/>
      <c r="L25" s="750"/>
      <c r="M25" s="750"/>
      <c r="N25" s="750"/>
      <c r="O25" s="750"/>
      <c r="P25" s="750"/>
      <c r="Q25" s="750"/>
      <c r="R25" s="750"/>
      <c r="S25" s="410"/>
    </row>
    <row r="26" spans="1:19">
      <c r="A26" s="409"/>
      <c r="B26" s="750"/>
      <c r="C26" s="749" t="s">
        <v>637</v>
      </c>
      <c r="D26" s="750"/>
      <c r="E26" s="750"/>
      <c r="F26" s="750"/>
      <c r="G26" s="750"/>
      <c r="H26" s="750"/>
      <c r="I26" s="750"/>
      <c r="J26" s="750"/>
      <c r="K26" s="750"/>
      <c r="L26" s="750"/>
      <c r="M26" s="749" t="s">
        <v>62</v>
      </c>
      <c r="N26" s="750"/>
      <c r="O26" s="750"/>
      <c r="P26" s="750"/>
      <c r="Q26" s="750"/>
      <c r="R26" s="750"/>
      <c r="S26" s="410"/>
    </row>
    <row r="27" spans="1:19">
      <c r="A27" s="409"/>
      <c r="B27" s="750"/>
      <c r="C27" s="749" t="s">
        <v>63</v>
      </c>
      <c r="D27" s="750"/>
      <c r="E27" s="750"/>
      <c r="F27" s="750"/>
      <c r="G27" s="750"/>
      <c r="H27" s="750"/>
      <c r="I27" s="750"/>
      <c r="J27" s="750"/>
      <c r="K27" s="750"/>
      <c r="L27" s="750"/>
      <c r="M27" s="749" t="s">
        <v>64</v>
      </c>
      <c r="N27" s="750"/>
      <c r="O27" s="750"/>
      <c r="P27" s="750"/>
      <c r="Q27" s="750"/>
      <c r="R27" s="750"/>
      <c r="S27" s="410"/>
    </row>
    <row r="28" spans="1:19">
      <c r="A28" s="409"/>
      <c r="B28" s="750"/>
      <c r="C28" s="749" t="s">
        <v>65</v>
      </c>
      <c r="D28" s="750"/>
      <c r="E28" s="750"/>
      <c r="F28" s="750"/>
      <c r="G28" s="750"/>
      <c r="H28" s="750"/>
      <c r="I28" s="750"/>
      <c r="J28" s="750"/>
      <c r="K28" s="750"/>
      <c r="L28" s="750"/>
      <c r="M28" s="749" t="s">
        <v>66</v>
      </c>
      <c r="N28" s="750"/>
      <c r="O28" s="750"/>
      <c r="P28" s="750"/>
      <c r="Q28" s="750"/>
      <c r="R28" s="750"/>
      <c r="S28" s="410"/>
    </row>
    <row r="29" spans="1:19">
      <c r="A29" s="409"/>
      <c r="B29" s="750"/>
      <c r="C29" s="749" t="s">
        <v>67</v>
      </c>
      <c r="D29" s="750"/>
      <c r="E29" s="750"/>
      <c r="F29" s="750"/>
      <c r="G29" s="750"/>
      <c r="H29" s="750"/>
      <c r="I29" s="750"/>
      <c r="J29" s="750"/>
      <c r="K29" s="750"/>
      <c r="L29" s="750"/>
      <c r="M29" s="749" t="s">
        <v>68</v>
      </c>
      <c r="N29" s="750"/>
      <c r="O29" s="750"/>
      <c r="P29" s="750"/>
      <c r="Q29" s="750"/>
      <c r="R29" s="750"/>
      <c r="S29" s="410"/>
    </row>
    <row r="30" spans="1:19">
      <c r="A30" s="409"/>
      <c r="B30" s="750"/>
      <c r="C30" s="749" t="s">
        <v>989</v>
      </c>
      <c r="D30" s="750"/>
      <c r="E30" s="750"/>
      <c r="F30" s="750"/>
      <c r="G30" s="750"/>
      <c r="H30" s="750"/>
      <c r="I30" s="750"/>
      <c r="J30" s="750"/>
      <c r="K30" s="750"/>
      <c r="L30" s="750"/>
      <c r="M30" s="749" t="s">
        <v>69</v>
      </c>
      <c r="N30" s="750"/>
      <c r="O30" s="750"/>
      <c r="P30" s="750"/>
      <c r="Q30" s="750"/>
      <c r="R30" s="750"/>
      <c r="S30" s="410"/>
    </row>
    <row r="31" spans="1:19" ht="8.25" customHeight="1">
      <c r="A31" s="409"/>
      <c r="B31" s="750"/>
      <c r="C31" s="750"/>
      <c r="D31" s="750"/>
      <c r="E31" s="750"/>
      <c r="F31" s="750"/>
      <c r="G31" s="750"/>
      <c r="H31" s="750"/>
      <c r="I31" s="750"/>
      <c r="J31" s="750"/>
      <c r="K31" s="750"/>
      <c r="L31" s="750"/>
      <c r="M31" s="1"/>
      <c r="N31" s="1"/>
      <c r="O31" s="1"/>
      <c r="P31" s="1"/>
      <c r="Q31" s="1"/>
      <c r="R31" s="1"/>
      <c r="S31" s="410"/>
    </row>
    <row r="32" spans="1:19" ht="9.75" customHeight="1">
      <c r="A32" s="409"/>
      <c r="B32" s="755" t="s">
        <v>70</v>
      </c>
      <c r="C32" s="750"/>
      <c r="D32" s="750"/>
      <c r="E32" s="750"/>
      <c r="F32" s="750"/>
      <c r="G32" s="750"/>
      <c r="H32" s="750"/>
      <c r="I32" s="750"/>
      <c r="J32" s="750"/>
      <c r="K32" s="750"/>
      <c r="L32" s="750"/>
      <c r="M32" s="750"/>
      <c r="N32" s="750"/>
      <c r="O32" s="750"/>
      <c r="P32" s="750"/>
      <c r="Q32" s="750"/>
      <c r="R32" s="750"/>
      <c r="S32" s="410"/>
    </row>
    <row r="33" spans="1:19">
      <c r="A33" s="409"/>
      <c r="B33" s="750"/>
      <c r="C33" s="749" t="s">
        <v>663</v>
      </c>
      <c r="D33" s="750"/>
      <c r="E33" s="750"/>
      <c r="F33" s="750"/>
      <c r="G33" s="750"/>
      <c r="H33" s="750"/>
      <c r="I33" s="750"/>
      <c r="J33" s="750"/>
      <c r="K33" s="750"/>
      <c r="L33" s="750"/>
      <c r="M33" s="750"/>
      <c r="N33" s="750"/>
      <c r="O33" s="750"/>
      <c r="P33" s="750"/>
      <c r="Q33" s="750"/>
      <c r="R33" s="750"/>
      <c r="S33" s="410"/>
    </row>
    <row r="34" spans="1:19">
      <c r="A34" s="409"/>
      <c r="B34" s="750"/>
      <c r="C34" s="749" t="s">
        <v>582</v>
      </c>
      <c r="D34" s="750"/>
      <c r="E34" s="750"/>
      <c r="F34" s="750"/>
      <c r="G34" s="750"/>
      <c r="H34" s="750"/>
      <c r="I34" s="750"/>
      <c r="J34" s="750"/>
      <c r="K34" s="750"/>
      <c r="L34" s="750"/>
      <c r="M34" s="750"/>
      <c r="N34" s="750"/>
      <c r="O34" s="750"/>
      <c r="P34" s="750"/>
      <c r="Q34" s="750"/>
      <c r="R34" s="750"/>
      <c r="S34" s="410"/>
    </row>
    <row r="35" spans="1:19">
      <c r="A35" s="409"/>
      <c r="B35" s="750"/>
      <c r="C35" s="755" t="s">
        <v>570</v>
      </c>
      <c r="D35" s="750"/>
      <c r="E35" s="750"/>
      <c r="F35" s="750"/>
      <c r="G35" s="750"/>
      <c r="H35" s="750"/>
      <c r="I35" s="750"/>
      <c r="J35" s="750"/>
      <c r="K35" s="750"/>
      <c r="L35" s="750"/>
      <c r="M35" s="750"/>
      <c r="N35" s="750"/>
      <c r="O35" s="750"/>
      <c r="P35" s="750"/>
      <c r="Q35" s="750"/>
      <c r="R35" s="750"/>
      <c r="S35" s="410"/>
    </row>
    <row r="36" spans="1:19">
      <c r="A36" s="409"/>
      <c r="B36" s="750"/>
      <c r="C36" s="749"/>
      <c r="D36" s="750"/>
      <c r="E36" s="750"/>
      <c r="F36" s="750"/>
      <c r="G36" s="750"/>
      <c r="H36" s="750"/>
      <c r="I36" s="750"/>
      <c r="J36" s="750"/>
      <c r="K36" s="750"/>
      <c r="L36" s="750"/>
      <c r="M36" s="750"/>
      <c r="N36" s="750"/>
      <c r="O36" s="750"/>
      <c r="P36" s="750"/>
      <c r="Q36" s="750"/>
      <c r="R36" s="750"/>
      <c r="S36" s="410"/>
    </row>
    <row r="37" spans="1:19">
      <c r="A37" s="409"/>
      <c r="B37" s="750"/>
      <c r="C37" s="749"/>
      <c r="D37" s="750"/>
      <c r="E37" s="750"/>
      <c r="F37" s="750"/>
      <c r="G37" s="750"/>
      <c r="H37" s="750"/>
      <c r="I37" s="750"/>
      <c r="J37" s="750"/>
      <c r="K37" s="750"/>
      <c r="L37" s="750"/>
      <c r="M37" s="750"/>
      <c r="N37" s="750"/>
      <c r="O37" s="750"/>
      <c r="P37" s="750"/>
      <c r="Q37" s="750"/>
      <c r="R37" s="750"/>
      <c r="S37" s="410"/>
    </row>
    <row r="38" spans="1:19">
      <c r="A38" s="409"/>
      <c r="B38" s="750"/>
      <c r="C38" s="749"/>
      <c r="D38" s="750"/>
      <c r="E38" s="750"/>
      <c r="F38" s="750"/>
      <c r="G38" s="750"/>
      <c r="H38" s="750"/>
      <c r="I38" s="750"/>
      <c r="J38" s="750"/>
      <c r="K38" s="750"/>
      <c r="L38" s="750"/>
      <c r="M38" s="750"/>
      <c r="N38" s="750"/>
      <c r="O38" s="750"/>
      <c r="P38" s="750"/>
      <c r="Q38" s="750"/>
      <c r="R38" s="750"/>
      <c r="S38" s="410"/>
    </row>
    <row r="39" spans="1:19">
      <c r="A39" s="409"/>
      <c r="B39" s="750"/>
      <c r="C39" s="749"/>
      <c r="D39" s="750"/>
      <c r="E39" s="750"/>
      <c r="F39" s="750"/>
      <c r="G39" s="750"/>
      <c r="H39" s="750"/>
      <c r="I39" s="750"/>
      <c r="J39" s="750"/>
      <c r="K39" s="750"/>
      <c r="L39" s="750"/>
      <c r="M39" s="750"/>
      <c r="N39" s="750"/>
      <c r="O39" s="750"/>
      <c r="P39" s="750"/>
      <c r="Q39" s="750"/>
      <c r="R39" s="750"/>
      <c r="S39" s="410"/>
    </row>
    <row r="40" spans="1:19">
      <c r="A40" s="409"/>
      <c r="B40" s="750"/>
      <c r="C40" s="749"/>
      <c r="D40" s="750"/>
      <c r="E40" s="750"/>
      <c r="F40" s="750"/>
      <c r="G40" s="750"/>
      <c r="H40" s="750"/>
      <c r="I40" s="750"/>
      <c r="J40" s="750"/>
      <c r="K40" s="750"/>
      <c r="L40" s="750"/>
      <c r="M40" s="750"/>
      <c r="N40" s="750"/>
      <c r="O40" s="750"/>
      <c r="P40" s="750"/>
      <c r="Q40" s="750"/>
      <c r="R40" s="750"/>
      <c r="S40" s="410"/>
    </row>
    <row r="41" spans="1:19">
      <c r="A41" s="409"/>
      <c r="B41" s="750"/>
      <c r="C41" s="749"/>
      <c r="D41" s="750"/>
      <c r="E41" s="750"/>
      <c r="F41" s="750"/>
      <c r="G41" s="750"/>
      <c r="H41" s="750"/>
      <c r="I41" s="750"/>
      <c r="J41" s="750"/>
      <c r="K41" s="750"/>
      <c r="L41" s="750"/>
      <c r="M41" s="750"/>
      <c r="N41" s="750"/>
      <c r="O41" s="750"/>
      <c r="P41" s="750"/>
      <c r="Q41" s="750"/>
      <c r="R41" s="750"/>
      <c r="S41" s="410"/>
    </row>
    <row r="42" spans="1:19" ht="4.5" customHeight="1">
      <c r="A42" s="409"/>
      <c r="B42" s="750"/>
      <c r="C42" s="749"/>
      <c r="D42" s="750"/>
      <c r="E42" s="750"/>
      <c r="F42" s="750"/>
      <c r="G42" s="750"/>
      <c r="H42" s="750"/>
      <c r="I42" s="750"/>
      <c r="J42" s="750"/>
      <c r="K42" s="750"/>
      <c r="L42" s="750"/>
      <c r="M42" s="750"/>
      <c r="N42" s="750"/>
      <c r="O42" s="750"/>
      <c r="P42" s="750"/>
      <c r="Q42" s="750"/>
      <c r="R42" s="750"/>
      <c r="S42" s="410"/>
    </row>
    <row r="43" spans="1:19">
      <c r="A43" s="409"/>
      <c r="B43" s="750"/>
      <c r="C43" s="749" t="s">
        <v>986</v>
      </c>
      <c r="D43" s="750"/>
      <c r="E43" s="750"/>
      <c r="F43" s="750"/>
      <c r="G43" s="750"/>
      <c r="H43" s="750"/>
      <c r="I43" s="750"/>
      <c r="J43" s="750"/>
      <c r="K43" s="750"/>
      <c r="L43" s="750"/>
      <c r="M43" s="750"/>
      <c r="N43" s="750"/>
      <c r="O43" s="750"/>
      <c r="P43" s="750"/>
      <c r="Q43" s="750"/>
      <c r="R43" s="750"/>
      <c r="S43" s="410"/>
    </row>
    <row r="44" spans="1:19" s="623" customFormat="1">
      <c r="A44" s="409"/>
      <c r="B44" s="750"/>
      <c r="C44" s="749"/>
      <c r="D44" s="749" t="s">
        <v>952</v>
      </c>
      <c r="E44" s="750"/>
      <c r="F44" s="750"/>
      <c r="G44" s="750"/>
      <c r="H44" s="750"/>
      <c r="I44" s="750"/>
      <c r="J44" s="750"/>
      <c r="K44" s="750"/>
      <c r="L44" s="750"/>
      <c r="M44" s="750"/>
      <c r="N44" s="750"/>
      <c r="O44" s="750"/>
      <c r="P44" s="750"/>
      <c r="Q44" s="750"/>
      <c r="R44" s="750"/>
      <c r="S44" s="410"/>
    </row>
    <row r="45" spans="1:19">
      <c r="A45" s="409"/>
      <c r="B45" s="755" t="s">
        <v>953</v>
      </c>
      <c r="C45" s="750"/>
      <c r="D45" s="750"/>
      <c r="E45" s="750"/>
      <c r="F45" s="750"/>
      <c r="G45" s="750"/>
      <c r="H45" s="750"/>
      <c r="I45" s="750"/>
      <c r="J45" s="750"/>
      <c r="K45" s="750"/>
      <c r="L45" s="750"/>
      <c r="M45" s="750"/>
      <c r="N45" s="750"/>
      <c r="O45" s="750"/>
      <c r="P45" s="750"/>
      <c r="Q45" s="750"/>
      <c r="R45" s="750"/>
      <c r="S45" s="410"/>
    </row>
    <row r="46" spans="1:19">
      <c r="A46" s="409"/>
      <c r="B46" s="750"/>
      <c r="C46" s="749"/>
      <c r="D46" s="750"/>
      <c r="E46" s="750"/>
      <c r="F46" s="750"/>
      <c r="G46" s="750"/>
      <c r="H46" s="750"/>
      <c r="I46" s="750"/>
      <c r="J46" s="750"/>
      <c r="K46" s="750"/>
      <c r="L46" s="750"/>
      <c r="M46" s="750"/>
      <c r="N46" s="750"/>
      <c r="O46" s="750"/>
      <c r="P46" s="750"/>
      <c r="Q46" s="750"/>
      <c r="R46" s="750"/>
      <c r="S46" s="410"/>
    </row>
    <row r="47" spans="1:19">
      <c r="A47" s="409"/>
      <c r="B47" s="750"/>
      <c r="C47" s="749"/>
      <c r="D47" s="750"/>
      <c r="E47" s="750"/>
      <c r="F47" s="750"/>
      <c r="G47" s="750"/>
      <c r="H47" s="750"/>
      <c r="I47" s="750"/>
      <c r="J47" s="750"/>
      <c r="K47" s="750"/>
      <c r="L47" s="750"/>
      <c r="M47" s="750"/>
      <c r="N47" s="750"/>
      <c r="O47" s="750"/>
      <c r="P47" s="750"/>
      <c r="Q47" s="750"/>
      <c r="R47" s="750"/>
      <c r="S47" s="410"/>
    </row>
    <row r="48" spans="1:19">
      <c r="A48" s="409"/>
      <c r="B48" s="750"/>
      <c r="C48" s="749" t="s">
        <v>628</v>
      </c>
      <c r="D48" s="750"/>
      <c r="E48" s="750"/>
      <c r="F48" s="750"/>
      <c r="G48" s="750"/>
      <c r="H48" s="750"/>
      <c r="I48" s="750"/>
      <c r="J48" s="750"/>
      <c r="K48" s="750"/>
      <c r="L48" s="750"/>
      <c r="M48" s="750"/>
      <c r="N48" s="750"/>
      <c r="O48" s="750"/>
      <c r="P48" s="750"/>
      <c r="Q48" s="750"/>
      <c r="R48" s="750"/>
      <c r="S48" s="410"/>
    </row>
    <row r="49" spans="1:19">
      <c r="A49" s="409"/>
      <c r="B49" s="750"/>
      <c r="C49" s="755" t="s">
        <v>609</v>
      </c>
      <c r="D49" s="750"/>
      <c r="E49" s="750"/>
      <c r="F49" s="750"/>
      <c r="G49" s="750"/>
      <c r="H49" s="750"/>
      <c r="I49" s="750"/>
      <c r="J49" s="750"/>
      <c r="K49" s="750"/>
      <c r="L49" s="750"/>
      <c r="M49" s="750"/>
      <c r="N49" s="750"/>
      <c r="O49" s="750"/>
      <c r="P49" s="750"/>
      <c r="Q49" s="750"/>
      <c r="R49" s="750"/>
      <c r="S49" s="410"/>
    </row>
    <row r="50" spans="1:19">
      <c r="A50" s="409"/>
      <c r="B50" s="750"/>
      <c r="C50" s="755"/>
      <c r="D50" s="750"/>
      <c r="E50" s="750"/>
      <c r="F50" s="750"/>
      <c r="G50" s="750"/>
      <c r="H50" s="750"/>
      <c r="I50" s="750"/>
      <c r="J50" s="750"/>
      <c r="K50" s="750"/>
      <c r="L50" s="750"/>
      <c r="M50" s="750"/>
      <c r="N50" s="750"/>
      <c r="O50" s="750"/>
      <c r="P50" s="750"/>
      <c r="Q50" s="750"/>
      <c r="R50" s="750"/>
      <c r="S50" s="410"/>
    </row>
    <row r="51" spans="1:19">
      <c r="A51" s="409"/>
      <c r="B51" s="750"/>
      <c r="C51" s="755"/>
      <c r="D51" s="750"/>
      <c r="E51" s="750"/>
      <c r="F51" s="750"/>
      <c r="G51" s="750"/>
      <c r="H51" s="750"/>
      <c r="I51" s="750"/>
      <c r="J51" s="750"/>
      <c r="K51" s="750"/>
      <c r="L51" s="750"/>
      <c r="M51" s="750"/>
      <c r="N51" s="750"/>
      <c r="O51" s="750"/>
      <c r="P51" s="750"/>
      <c r="Q51" s="750"/>
      <c r="R51" s="750"/>
      <c r="S51" s="410"/>
    </row>
    <row r="52" spans="1:19">
      <c r="A52" s="409"/>
      <c r="B52" s="750"/>
      <c r="C52" s="755"/>
      <c r="D52" s="750"/>
      <c r="E52" s="750"/>
      <c r="F52" s="750"/>
      <c r="G52" s="750"/>
      <c r="H52" s="750"/>
      <c r="I52" s="750"/>
      <c r="J52" s="750"/>
      <c r="K52" s="750"/>
      <c r="L52" s="750"/>
      <c r="M52" s="750"/>
      <c r="N52" s="750"/>
      <c r="O52" s="750"/>
      <c r="P52" s="750"/>
      <c r="Q52" s="750"/>
      <c r="R52" s="750"/>
      <c r="S52" s="410"/>
    </row>
    <row r="53" spans="1:19">
      <c r="A53" s="409"/>
      <c r="B53" s="750"/>
      <c r="C53" s="755"/>
      <c r="D53" s="750"/>
      <c r="E53" s="750"/>
      <c r="F53" s="750"/>
      <c r="G53" s="750"/>
      <c r="H53" s="750"/>
      <c r="I53" s="750"/>
      <c r="J53" s="750"/>
      <c r="K53" s="750"/>
      <c r="L53" s="750"/>
      <c r="M53" s="750"/>
      <c r="N53" s="750"/>
      <c r="O53" s="750"/>
      <c r="P53" s="750"/>
      <c r="Q53" s="750"/>
      <c r="R53" s="750"/>
      <c r="S53" s="410"/>
    </row>
    <row r="54" spans="1:19">
      <c r="A54" s="409"/>
      <c r="B54" s="750"/>
      <c r="C54" s="749" t="s">
        <v>626</v>
      </c>
      <c r="D54" s="750"/>
      <c r="E54" s="750"/>
      <c r="F54" s="750"/>
      <c r="G54" s="750"/>
      <c r="H54" s="750"/>
      <c r="I54" s="750"/>
      <c r="J54" s="750"/>
      <c r="K54" s="750"/>
      <c r="L54" s="750"/>
      <c r="M54" s="750"/>
      <c r="N54" s="750"/>
      <c r="O54" s="750"/>
      <c r="P54" s="750"/>
      <c r="Q54" s="750"/>
      <c r="R54" s="750"/>
      <c r="S54" s="410"/>
    </row>
    <row r="55" spans="1:19" ht="3" customHeight="1">
      <c r="A55" s="409"/>
      <c r="B55" s="750"/>
      <c r="C55" s="750"/>
      <c r="D55" s="750"/>
      <c r="E55" s="750"/>
      <c r="F55" s="750"/>
      <c r="G55" s="750"/>
      <c r="H55" s="750"/>
      <c r="I55" s="750"/>
      <c r="J55" s="750"/>
      <c r="K55" s="750"/>
      <c r="L55" s="750"/>
      <c r="M55" s="750"/>
      <c r="N55" s="750"/>
      <c r="O55" s="750"/>
      <c r="P55" s="750"/>
      <c r="Q55" s="750"/>
      <c r="R55" s="750"/>
      <c r="S55" s="410"/>
    </row>
    <row r="56" spans="1:19">
      <c r="A56" s="409"/>
      <c r="B56" s="751" t="s">
        <v>96</v>
      </c>
      <c r="C56" s="750"/>
      <c r="D56" s="750"/>
      <c r="E56" s="750"/>
      <c r="F56" s="750"/>
      <c r="G56" s="750"/>
      <c r="H56" s="750"/>
      <c r="I56" s="750"/>
      <c r="J56" s="750"/>
      <c r="K56" s="750"/>
      <c r="L56" s="749"/>
      <c r="M56" s="750"/>
      <c r="N56" s="750"/>
      <c r="O56" s="750"/>
      <c r="P56" s="750"/>
      <c r="Q56" s="750"/>
      <c r="R56" s="750"/>
      <c r="S56" s="410"/>
    </row>
    <row r="57" spans="1:19" ht="6" customHeight="1">
      <c r="A57" s="409"/>
      <c r="B57" s="751"/>
      <c r="C57" s="750"/>
      <c r="D57" s="750"/>
      <c r="E57" s="750"/>
      <c r="F57" s="750"/>
      <c r="G57" s="750"/>
      <c r="H57" s="750"/>
      <c r="I57" s="750"/>
      <c r="J57" s="750"/>
      <c r="K57" s="750"/>
      <c r="L57" s="749"/>
      <c r="M57" s="750"/>
      <c r="N57" s="750"/>
      <c r="O57" s="750"/>
      <c r="P57" s="750"/>
      <c r="Q57" s="750"/>
      <c r="R57" s="750"/>
      <c r="S57" s="410"/>
    </row>
    <row r="58" spans="1:19" ht="9.75" customHeight="1">
      <c r="A58" s="409"/>
      <c r="B58" s="755" t="s">
        <v>629</v>
      </c>
      <c r="C58" s="750"/>
      <c r="D58" s="750"/>
      <c r="E58" s="750"/>
      <c r="F58" s="750"/>
      <c r="G58" s="750"/>
      <c r="H58" s="750"/>
      <c r="I58" s="750"/>
      <c r="J58" s="750"/>
      <c r="K58" s="750"/>
      <c r="L58" s="750"/>
      <c r="M58" s="750"/>
      <c r="N58" s="750"/>
      <c r="O58" s="750"/>
      <c r="P58" s="750"/>
      <c r="Q58" s="750"/>
      <c r="R58" s="750"/>
      <c r="S58" s="410"/>
    </row>
    <row r="59" spans="1:19" ht="36.75" customHeight="1">
      <c r="A59" s="409"/>
      <c r="B59" s="971" t="s">
        <v>987</v>
      </c>
      <c r="C59" s="971"/>
      <c r="D59" s="971"/>
      <c r="E59" s="971"/>
      <c r="F59" s="971"/>
      <c r="G59" s="971"/>
      <c r="H59" s="971"/>
      <c r="I59" s="971"/>
      <c r="J59" s="971"/>
      <c r="K59" s="971"/>
      <c r="L59" s="971"/>
      <c r="M59" s="971"/>
      <c r="N59" s="971"/>
      <c r="O59" s="971"/>
      <c r="P59" s="971"/>
      <c r="Q59" s="971"/>
      <c r="R59" s="971"/>
      <c r="S59" s="410"/>
    </row>
    <row r="60" spans="1:19" ht="6.75" customHeight="1">
      <c r="A60" s="409"/>
      <c r="B60" s="762"/>
      <c r="C60" s="762"/>
      <c r="D60" s="762"/>
      <c r="E60" s="762"/>
      <c r="F60" s="762"/>
      <c r="G60" s="762"/>
      <c r="H60" s="762"/>
      <c r="I60" s="762"/>
      <c r="J60" s="762"/>
      <c r="K60" s="762"/>
      <c r="L60" s="762"/>
      <c r="M60" s="762"/>
      <c r="N60" s="762"/>
      <c r="O60" s="762"/>
      <c r="P60" s="762"/>
      <c r="Q60" s="762"/>
      <c r="R60" s="762"/>
      <c r="S60" s="410"/>
    </row>
    <row r="61" spans="1:19">
      <c r="A61" s="409"/>
      <c r="B61" s="749" t="s">
        <v>143</v>
      </c>
      <c r="C61" s="750"/>
      <c r="D61" s="750"/>
      <c r="E61" s="750"/>
      <c r="F61" s="763"/>
      <c r="G61" s="60"/>
      <c r="H61" s="57"/>
      <c r="I61" s="57"/>
      <c r="J61" s="57"/>
      <c r="K61" s="57"/>
      <c r="L61" s="57"/>
      <c r="M61" s="57"/>
      <c r="N61" s="57"/>
      <c r="O61" s="764" t="s">
        <v>7</v>
      </c>
      <c r="P61" s="978"/>
      <c r="Q61" s="969"/>
      <c r="R61" s="969"/>
      <c r="S61" s="410"/>
    </row>
    <row r="62" spans="1:19" ht="6" customHeight="1">
      <c r="A62" s="409"/>
      <c r="B62" s="750"/>
      <c r="C62" s="750"/>
      <c r="D62" s="750"/>
      <c r="E62" s="750"/>
      <c r="F62" s="750"/>
      <c r="G62" s="750"/>
      <c r="H62" s="750"/>
      <c r="I62" s="750"/>
      <c r="J62" s="750"/>
      <c r="K62" s="750"/>
      <c r="L62" s="750"/>
      <c r="M62" s="750"/>
      <c r="N62" s="750"/>
      <c r="O62" s="750"/>
      <c r="P62" s="750"/>
      <c r="Q62" s="750"/>
      <c r="R62" s="750"/>
      <c r="S62" s="410"/>
    </row>
    <row r="63" spans="1:19">
      <c r="A63" s="409"/>
      <c r="B63" s="749" t="s">
        <v>71</v>
      </c>
      <c r="C63" s="750"/>
      <c r="D63" s="981"/>
      <c r="E63" s="981"/>
      <c r="F63" s="981"/>
      <c r="G63" s="981"/>
      <c r="H63" s="924" t="s">
        <v>72</v>
      </c>
      <c r="I63" s="924"/>
      <c r="J63" s="983" t="str">
        <f>INTRO!$C$33</f>
        <v>555-555-5555</v>
      </c>
      <c r="K63" s="983"/>
      <c r="L63" s="983"/>
      <c r="M63" s="983"/>
      <c r="N63" s="924" t="s">
        <v>73</v>
      </c>
      <c r="O63" s="924"/>
      <c r="P63" s="984"/>
      <c r="Q63" s="984"/>
      <c r="R63" s="984"/>
      <c r="S63" s="410"/>
    </row>
    <row r="64" spans="1:19">
      <c r="A64" s="409"/>
      <c r="B64" s="749" t="s">
        <v>58</v>
      </c>
      <c r="C64" s="981"/>
      <c r="D64" s="981"/>
      <c r="E64" s="981"/>
      <c r="F64" s="981"/>
      <c r="G64" s="763"/>
      <c r="H64" s="753" t="s">
        <v>144</v>
      </c>
      <c r="I64" s="62"/>
      <c r="J64" s="57"/>
      <c r="K64" s="57"/>
      <c r="L64" s="669"/>
      <c r="M64" s="669"/>
      <c r="N64" s="61"/>
      <c r="O64" s="57"/>
      <c r="P64" s="669"/>
      <c r="Q64" s="59"/>
      <c r="R64" s="59"/>
      <c r="S64" s="410"/>
    </row>
    <row r="65" spans="1:19" ht="6" customHeight="1">
      <c r="A65" s="411"/>
      <c r="B65" s="1"/>
      <c r="C65" s="1"/>
      <c r="D65" s="1"/>
      <c r="E65" s="1"/>
      <c r="F65" s="1"/>
      <c r="G65" s="1"/>
      <c r="H65" s="1"/>
      <c r="I65" s="1"/>
      <c r="J65" s="1"/>
      <c r="K65" s="1"/>
      <c r="L65" s="1"/>
      <c r="M65" s="1"/>
      <c r="N65" s="1"/>
      <c r="O65" s="1"/>
      <c r="P65" s="1"/>
      <c r="Q65" s="1"/>
      <c r="R65" s="1"/>
      <c r="S65" s="410"/>
    </row>
    <row r="66" spans="1:19" ht="21.75" customHeight="1">
      <c r="A66" s="409"/>
      <c r="B66" s="979" t="s">
        <v>627</v>
      </c>
      <c r="C66" s="980"/>
      <c r="D66" s="980"/>
      <c r="E66" s="980"/>
      <c r="F66" s="980"/>
      <c r="G66" s="980"/>
      <c r="H66" s="980"/>
      <c r="I66" s="980"/>
      <c r="J66" s="980"/>
      <c r="K66" s="980"/>
      <c r="L66" s="980"/>
      <c r="M66" s="980"/>
      <c r="N66" s="980"/>
      <c r="O66" s="980"/>
      <c r="P66" s="980"/>
      <c r="Q66" s="980"/>
      <c r="R66" s="980"/>
      <c r="S66" s="410"/>
    </row>
    <row r="67" spans="1:19">
      <c r="A67" s="409"/>
      <c r="B67" s="749" t="s">
        <v>145</v>
      </c>
      <c r="C67" s="750"/>
      <c r="D67" s="750"/>
      <c r="E67" s="750"/>
      <c r="F67" s="750"/>
      <c r="G67" s="750"/>
      <c r="H67" s="750"/>
      <c r="I67" s="749"/>
      <c r="J67" s="750"/>
      <c r="K67" s="749"/>
      <c r="L67" s="1" t="s">
        <v>119</v>
      </c>
      <c r="M67" s="1"/>
      <c r="N67" s="1"/>
      <c r="O67" s="1"/>
      <c r="P67" s="1"/>
      <c r="Q67" s="1"/>
      <c r="R67" s="1"/>
      <c r="S67" s="410"/>
    </row>
    <row r="68" spans="1:19" ht="6" customHeight="1">
      <c r="A68" s="409"/>
      <c r="B68" s="749"/>
      <c r="C68" s="750"/>
      <c r="D68" s="750"/>
      <c r="E68" s="750"/>
      <c r="F68" s="750"/>
      <c r="G68" s="750"/>
      <c r="H68" s="750"/>
      <c r="I68" s="749"/>
      <c r="J68" s="750"/>
      <c r="K68" s="749"/>
      <c r="L68" s="750"/>
      <c r="M68" s="750"/>
      <c r="N68" s="750"/>
      <c r="O68" s="750"/>
      <c r="P68" s="750"/>
      <c r="Q68" s="750"/>
      <c r="R68" s="750"/>
      <c r="S68" s="410"/>
    </row>
    <row r="69" spans="1:19">
      <c r="A69" s="409"/>
      <c r="B69" s="751" t="s">
        <v>97</v>
      </c>
      <c r="C69" s="750"/>
      <c r="D69" s="750"/>
      <c r="E69" s="63"/>
      <c r="F69" s="1"/>
      <c r="G69" s="1"/>
      <c r="H69" s="1"/>
      <c r="I69" s="1"/>
      <c r="J69" s="1"/>
      <c r="K69" s="1"/>
      <c r="L69" s="1"/>
      <c r="M69" s="1"/>
      <c r="N69" s="1"/>
      <c r="O69" s="764" t="s">
        <v>7</v>
      </c>
      <c r="P69" s="969"/>
      <c r="Q69" s="969"/>
      <c r="R69" s="969"/>
      <c r="S69" s="410"/>
    </row>
    <row r="70" spans="1:19" ht="6" customHeight="1">
      <c r="A70" s="409"/>
      <c r="B70" s="750"/>
      <c r="C70" s="750"/>
      <c r="D70" s="750"/>
      <c r="E70" s="765"/>
      <c r="F70" s="750"/>
      <c r="G70" s="750"/>
      <c r="H70" s="750"/>
      <c r="I70" s="750"/>
      <c r="J70" s="750"/>
      <c r="K70" s="750"/>
      <c r="L70" s="750"/>
      <c r="M70" s="750"/>
      <c r="N70" s="750"/>
      <c r="O70" s="750"/>
      <c r="P70" s="750"/>
      <c r="Q70" s="750"/>
      <c r="R70" s="750"/>
      <c r="S70" s="410"/>
    </row>
    <row r="71" spans="1:19">
      <c r="A71" s="409"/>
      <c r="B71" s="749" t="s">
        <v>71</v>
      </c>
      <c r="C71" s="750"/>
      <c r="D71" s="57"/>
      <c r="E71" s="57"/>
      <c r="F71" s="57"/>
      <c r="G71" s="57"/>
      <c r="H71" s="1"/>
      <c r="I71" s="1"/>
      <c r="J71" s="749" t="s">
        <v>98</v>
      </c>
      <c r="K71" s="750"/>
      <c r="L71" s="750"/>
      <c r="M71" s="750"/>
      <c r="N71" s="750"/>
      <c r="O71" s="57"/>
      <c r="P71" s="57"/>
      <c r="Q71" s="57"/>
      <c r="R71" s="57"/>
      <c r="S71" s="410"/>
    </row>
    <row r="72" spans="1:19" ht="18" customHeight="1">
      <c r="A72" s="972" t="s">
        <v>988</v>
      </c>
      <c r="B72" s="973"/>
      <c r="C72" s="973"/>
      <c r="D72" s="973"/>
      <c r="E72" s="973"/>
      <c r="F72" s="973"/>
      <c r="G72" s="973"/>
      <c r="H72" s="973"/>
      <c r="I72" s="973"/>
      <c r="J72" s="973"/>
      <c r="K72" s="973"/>
      <c r="L72" s="973"/>
      <c r="M72" s="973"/>
      <c r="N72" s="973"/>
      <c r="O72" s="973"/>
      <c r="P72" s="973"/>
      <c r="Q72" s="973"/>
      <c r="R72" s="973"/>
      <c r="S72" s="974"/>
    </row>
    <row r="73" spans="1:19" ht="27.75" customHeight="1" thickBot="1">
      <c r="A73" s="975" t="s">
        <v>591</v>
      </c>
      <c r="B73" s="976"/>
      <c r="C73" s="976"/>
      <c r="D73" s="976"/>
      <c r="E73" s="976"/>
      <c r="F73" s="976"/>
      <c r="G73" s="976"/>
      <c r="H73" s="976"/>
      <c r="I73" s="976"/>
      <c r="J73" s="976"/>
      <c r="K73" s="976"/>
      <c r="L73" s="976"/>
      <c r="M73" s="976"/>
      <c r="N73" s="976"/>
      <c r="O73" s="976"/>
      <c r="P73" s="976"/>
      <c r="Q73" s="976"/>
      <c r="R73" s="976"/>
      <c r="S73" s="977"/>
    </row>
  </sheetData>
  <customSheetViews>
    <customSheetView guid="{4386EC60-C10A-4757-8A9B-A7E03A340F6B}" showPageBreaks="1" showGridLines="0" printArea="1">
      <selection activeCell="T19" sqref="T19"/>
      <pageMargins left="0.25" right="0.25" top="0.28000000000000003" bottom="0.37" header="0.17" footer="0.16"/>
      <printOptions horizontalCentered="1" verticalCentered="1"/>
      <pageSetup scale="87" orientation="portrait" r:id="rId1"/>
      <headerFooter alignWithMargins="0">
        <oddFooter xml:space="preserve">&amp;L&amp;P of &amp;N&amp;RPPAP: Revision 1.4
Date: 4/12/12
</oddFooter>
      </headerFooter>
    </customSheetView>
  </customSheetViews>
  <mergeCells count="28">
    <mergeCell ref="F1:S1"/>
    <mergeCell ref="D2:J2"/>
    <mergeCell ref="N2:R2"/>
    <mergeCell ref="F4:J4"/>
    <mergeCell ref="N4:R4"/>
    <mergeCell ref="B59:R59"/>
    <mergeCell ref="E18:F18"/>
    <mergeCell ref="A72:S72"/>
    <mergeCell ref="A73:S73"/>
    <mergeCell ref="P61:R61"/>
    <mergeCell ref="P69:R69"/>
    <mergeCell ref="H63:I63"/>
    <mergeCell ref="B66:R66"/>
    <mergeCell ref="C64:F64"/>
    <mergeCell ref="B22:R23"/>
    <mergeCell ref="D63:G63"/>
    <mergeCell ref="J63:M63"/>
    <mergeCell ref="N63:O63"/>
    <mergeCell ref="P63:R63"/>
    <mergeCell ref="F6:M6"/>
    <mergeCell ref="B15:I15"/>
    <mergeCell ref="G18:H18"/>
    <mergeCell ref="B18:D18"/>
    <mergeCell ref="O6:P6"/>
    <mergeCell ref="N8:O8"/>
    <mergeCell ref="P8:Q8"/>
    <mergeCell ref="B12:G12"/>
    <mergeCell ref="H12:I12"/>
  </mergeCells>
  <phoneticPr fontId="0" type="noConversion"/>
  <printOptions horizontalCentered="1" verticalCentered="1"/>
  <pageMargins left="0.17" right="0.25" top="0.41" bottom="0.68" header="0.17" footer="0.16"/>
  <pageSetup scale="80" orientation="portrait" r:id="rId2"/>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2803" r:id="rId5" name="Check Box 275">
              <controlPr locked="0" defaultSize="0" autoFill="0" autoLine="0" autoPict="0">
                <anchor moveWithCells="1">
                  <from>
                    <xdr:col>1</xdr:col>
                    <xdr:colOff>38100</xdr:colOff>
                    <xdr:row>24</xdr:row>
                    <xdr:rowOff>152400</xdr:rowOff>
                  </from>
                  <to>
                    <xdr:col>1</xdr:col>
                    <xdr:colOff>371475</xdr:colOff>
                    <xdr:row>26</xdr:row>
                    <xdr:rowOff>28575</xdr:rowOff>
                  </to>
                </anchor>
              </controlPr>
            </control>
          </mc:Choice>
        </mc:AlternateContent>
        <mc:AlternateContent xmlns:mc="http://schemas.openxmlformats.org/markup-compatibility/2006">
          <mc:Choice Requires="x14">
            <control shapeId="22804" r:id="rId6" name="Check Box 276">
              <controlPr locked="0" defaultSize="0" autoFill="0" autoLine="0" autoPict="0">
                <anchor moveWithCells="1">
                  <from>
                    <xdr:col>1</xdr:col>
                    <xdr:colOff>38100</xdr:colOff>
                    <xdr:row>25</xdr:row>
                    <xdr:rowOff>142875</xdr:rowOff>
                  </from>
                  <to>
                    <xdr:col>1</xdr:col>
                    <xdr:colOff>371475</xdr:colOff>
                    <xdr:row>27</xdr:row>
                    <xdr:rowOff>28575</xdr:rowOff>
                  </to>
                </anchor>
              </controlPr>
            </control>
          </mc:Choice>
        </mc:AlternateContent>
        <mc:AlternateContent xmlns:mc="http://schemas.openxmlformats.org/markup-compatibility/2006">
          <mc:Choice Requires="x14">
            <control shapeId="22805" r:id="rId7" name="Check Box 277">
              <controlPr locked="0" defaultSize="0" autoFill="0" autoLine="0" autoPict="0">
                <anchor moveWithCells="1">
                  <from>
                    <xdr:col>1</xdr:col>
                    <xdr:colOff>38100</xdr:colOff>
                    <xdr:row>26</xdr:row>
                    <xdr:rowOff>142875</xdr:rowOff>
                  </from>
                  <to>
                    <xdr:col>1</xdr:col>
                    <xdr:colOff>371475</xdr:colOff>
                    <xdr:row>28</xdr:row>
                    <xdr:rowOff>28575</xdr:rowOff>
                  </to>
                </anchor>
              </controlPr>
            </control>
          </mc:Choice>
        </mc:AlternateContent>
        <mc:AlternateContent xmlns:mc="http://schemas.openxmlformats.org/markup-compatibility/2006">
          <mc:Choice Requires="x14">
            <control shapeId="22806" r:id="rId8" name="Check Box 278">
              <controlPr locked="0" defaultSize="0" autoFill="0" autoLine="0" autoPict="0">
                <anchor moveWithCells="1">
                  <from>
                    <xdr:col>1</xdr:col>
                    <xdr:colOff>38100</xdr:colOff>
                    <xdr:row>27</xdr:row>
                    <xdr:rowOff>142875</xdr:rowOff>
                  </from>
                  <to>
                    <xdr:col>1</xdr:col>
                    <xdr:colOff>371475</xdr:colOff>
                    <xdr:row>29</xdr:row>
                    <xdr:rowOff>28575</xdr:rowOff>
                  </to>
                </anchor>
              </controlPr>
            </control>
          </mc:Choice>
        </mc:AlternateContent>
        <mc:AlternateContent xmlns:mc="http://schemas.openxmlformats.org/markup-compatibility/2006">
          <mc:Choice Requires="x14">
            <control shapeId="22807" r:id="rId9" name="Check Box 279">
              <controlPr locked="0" defaultSize="0" autoFill="0" autoLine="0" autoPict="0">
                <anchor moveWithCells="1">
                  <from>
                    <xdr:col>1</xdr:col>
                    <xdr:colOff>38100</xdr:colOff>
                    <xdr:row>28</xdr:row>
                    <xdr:rowOff>142875</xdr:rowOff>
                  </from>
                  <to>
                    <xdr:col>1</xdr:col>
                    <xdr:colOff>371475</xdr:colOff>
                    <xdr:row>30</xdr:row>
                    <xdr:rowOff>28575</xdr:rowOff>
                  </to>
                </anchor>
              </controlPr>
            </control>
          </mc:Choice>
        </mc:AlternateContent>
        <mc:AlternateContent xmlns:mc="http://schemas.openxmlformats.org/markup-compatibility/2006">
          <mc:Choice Requires="x14">
            <control shapeId="22808" r:id="rId10" name="Check Box 280">
              <controlPr locked="0" defaultSize="0" autoFill="0" autoLine="0" autoPict="0">
                <anchor moveWithCells="1">
                  <from>
                    <xdr:col>11</xdr:col>
                    <xdr:colOff>38100</xdr:colOff>
                    <xdr:row>26</xdr:row>
                    <xdr:rowOff>142875</xdr:rowOff>
                  </from>
                  <to>
                    <xdr:col>12</xdr:col>
                    <xdr:colOff>9525</xdr:colOff>
                    <xdr:row>28</xdr:row>
                    <xdr:rowOff>28575</xdr:rowOff>
                  </to>
                </anchor>
              </controlPr>
            </control>
          </mc:Choice>
        </mc:AlternateContent>
        <mc:AlternateContent xmlns:mc="http://schemas.openxmlformats.org/markup-compatibility/2006">
          <mc:Choice Requires="x14">
            <control shapeId="22809" r:id="rId11" name="Check Box 281">
              <controlPr locked="0" defaultSize="0" autoFill="0" autoLine="0" autoPict="0">
                <anchor moveWithCells="1">
                  <from>
                    <xdr:col>11</xdr:col>
                    <xdr:colOff>38100</xdr:colOff>
                    <xdr:row>25</xdr:row>
                    <xdr:rowOff>142875</xdr:rowOff>
                  </from>
                  <to>
                    <xdr:col>12</xdr:col>
                    <xdr:colOff>9525</xdr:colOff>
                    <xdr:row>27</xdr:row>
                    <xdr:rowOff>28575</xdr:rowOff>
                  </to>
                </anchor>
              </controlPr>
            </control>
          </mc:Choice>
        </mc:AlternateContent>
        <mc:AlternateContent xmlns:mc="http://schemas.openxmlformats.org/markup-compatibility/2006">
          <mc:Choice Requires="x14">
            <control shapeId="22810" r:id="rId12" name="Check Box 282">
              <controlPr locked="0" defaultSize="0" autoFill="0" autoLine="0" autoPict="0">
                <anchor moveWithCells="1">
                  <from>
                    <xdr:col>11</xdr:col>
                    <xdr:colOff>38100</xdr:colOff>
                    <xdr:row>24</xdr:row>
                    <xdr:rowOff>142875</xdr:rowOff>
                  </from>
                  <to>
                    <xdr:col>12</xdr:col>
                    <xdr:colOff>9525</xdr:colOff>
                    <xdr:row>26</xdr:row>
                    <xdr:rowOff>28575</xdr:rowOff>
                  </to>
                </anchor>
              </controlPr>
            </control>
          </mc:Choice>
        </mc:AlternateContent>
        <mc:AlternateContent xmlns:mc="http://schemas.openxmlformats.org/markup-compatibility/2006">
          <mc:Choice Requires="x14">
            <control shapeId="22815" r:id="rId13" name="Check Box 287">
              <controlPr locked="0" defaultSize="0" autoFill="0" autoLine="0" autoPict="0">
                <anchor moveWithCells="1">
                  <from>
                    <xdr:col>1</xdr:col>
                    <xdr:colOff>47625</xdr:colOff>
                    <xdr:row>42</xdr:row>
                    <xdr:rowOff>9525</xdr:rowOff>
                  </from>
                  <to>
                    <xdr:col>1</xdr:col>
                    <xdr:colOff>390525</xdr:colOff>
                    <xdr:row>43</xdr:row>
                    <xdr:rowOff>66675</xdr:rowOff>
                  </to>
                </anchor>
              </controlPr>
            </control>
          </mc:Choice>
        </mc:AlternateContent>
        <mc:AlternateContent xmlns:mc="http://schemas.openxmlformats.org/markup-compatibility/2006">
          <mc:Choice Requires="x14">
            <control shapeId="22816" r:id="rId14" name="Check Box 288">
              <controlPr locked="0" defaultSize="0" autoFill="0" autoLine="0" autoPict="0">
                <anchor moveWithCells="1">
                  <from>
                    <xdr:col>1</xdr:col>
                    <xdr:colOff>38100</xdr:colOff>
                    <xdr:row>32</xdr:row>
                    <xdr:rowOff>142875</xdr:rowOff>
                  </from>
                  <to>
                    <xdr:col>1</xdr:col>
                    <xdr:colOff>371475</xdr:colOff>
                    <xdr:row>34</xdr:row>
                    <xdr:rowOff>28575</xdr:rowOff>
                  </to>
                </anchor>
              </controlPr>
            </control>
          </mc:Choice>
        </mc:AlternateContent>
        <mc:AlternateContent xmlns:mc="http://schemas.openxmlformats.org/markup-compatibility/2006">
          <mc:Choice Requires="x14">
            <control shapeId="22817" r:id="rId15" name="Check Box 289">
              <controlPr locked="0" defaultSize="0" autoFill="0" autoLine="0" autoPict="0">
                <anchor moveWithCells="1">
                  <from>
                    <xdr:col>1</xdr:col>
                    <xdr:colOff>38100</xdr:colOff>
                    <xdr:row>32</xdr:row>
                    <xdr:rowOff>0</xdr:rowOff>
                  </from>
                  <to>
                    <xdr:col>1</xdr:col>
                    <xdr:colOff>371475</xdr:colOff>
                    <xdr:row>33</xdr:row>
                    <xdr:rowOff>47625</xdr:rowOff>
                  </to>
                </anchor>
              </controlPr>
            </control>
          </mc:Choice>
        </mc:AlternateContent>
        <mc:AlternateContent xmlns:mc="http://schemas.openxmlformats.org/markup-compatibility/2006">
          <mc:Choice Requires="x14">
            <control shapeId="22818" r:id="rId16" name="Check Box 290">
              <controlPr locked="0" defaultSize="0" autoFill="0" autoLine="0" autoPict="0">
                <anchor moveWithCells="1">
                  <from>
                    <xdr:col>2</xdr:col>
                    <xdr:colOff>28575</xdr:colOff>
                    <xdr:row>34</xdr:row>
                    <xdr:rowOff>152400</xdr:rowOff>
                  </from>
                  <to>
                    <xdr:col>7</xdr:col>
                    <xdr:colOff>161925</xdr:colOff>
                    <xdr:row>36</xdr:row>
                    <xdr:rowOff>38100</xdr:rowOff>
                  </to>
                </anchor>
              </controlPr>
            </control>
          </mc:Choice>
        </mc:AlternateContent>
        <mc:AlternateContent xmlns:mc="http://schemas.openxmlformats.org/markup-compatibility/2006">
          <mc:Choice Requires="x14">
            <control shapeId="22819" r:id="rId17" name="Check Box 291">
              <controlPr locked="0" defaultSize="0" autoFill="0" autoLine="0" autoPict="0">
                <anchor moveWithCells="1">
                  <from>
                    <xdr:col>7</xdr:col>
                    <xdr:colOff>247650</xdr:colOff>
                    <xdr:row>36</xdr:row>
                    <xdr:rowOff>152400</xdr:rowOff>
                  </from>
                  <to>
                    <xdr:col>11</xdr:col>
                    <xdr:colOff>219075</xdr:colOff>
                    <xdr:row>38</xdr:row>
                    <xdr:rowOff>38100</xdr:rowOff>
                  </to>
                </anchor>
              </controlPr>
            </control>
          </mc:Choice>
        </mc:AlternateContent>
        <mc:AlternateContent xmlns:mc="http://schemas.openxmlformats.org/markup-compatibility/2006">
          <mc:Choice Requires="x14">
            <control shapeId="22822" r:id="rId18" name="Check Box 294">
              <controlPr locked="0" defaultSize="0" autoFill="0" autoLine="0" autoPict="0">
                <anchor moveWithCells="1">
                  <from>
                    <xdr:col>11</xdr:col>
                    <xdr:colOff>38100</xdr:colOff>
                    <xdr:row>27</xdr:row>
                    <xdr:rowOff>142875</xdr:rowOff>
                  </from>
                  <to>
                    <xdr:col>12</xdr:col>
                    <xdr:colOff>9525</xdr:colOff>
                    <xdr:row>29</xdr:row>
                    <xdr:rowOff>28575</xdr:rowOff>
                  </to>
                </anchor>
              </controlPr>
            </control>
          </mc:Choice>
        </mc:AlternateContent>
        <mc:AlternateContent xmlns:mc="http://schemas.openxmlformats.org/markup-compatibility/2006">
          <mc:Choice Requires="x14">
            <control shapeId="22823" r:id="rId19" name="Check Box 295">
              <controlPr locked="0" defaultSize="0" autoFill="0" autoLine="0" autoPict="0">
                <anchor moveWithCells="1">
                  <from>
                    <xdr:col>6</xdr:col>
                    <xdr:colOff>314325</xdr:colOff>
                    <xdr:row>7</xdr:row>
                    <xdr:rowOff>0</xdr:rowOff>
                  </from>
                  <to>
                    <xdr:col>8</xdr:col>
                    <xdr:colOff>152400</xdr:colOff>
                    <xdr:row>8</xdr:row>
                    <xdr:rowOff>47625</xdr:rowOff>
                  </to>
                </anchor>
              </controlPr>
            </control>
          </mc:Choice>
        </mc:AlternateContent>
        <mc:AlternateContent xmlns:mc="http://schemas.openxmlformats.org/markup-compatibility/2006">
          <mc:Choice Requires="x14">
            <control shapeId="22824" r:id="rId20" name="Check Box 296">
              <controlPr locked="0" defaultSize="0" autoFill="0" autoLine="0" autoPict="0">
                <anchor moveWithCells="1">
                  <from>
                    <xdr:col>8</xdr:col>
                    <xdr:colOff>85725</xdr:colOff>
                    <xdr:row>7</xdr:row>
                    <xdr:rowOff>0</xdr:rowOff>
                  </from>
                  <to>
                    <xdr:col>9</xdr:col>
                    <xdr:colOff>133350</xdr:colOff>
                    <xdr:row>8</xdr:row>
                    <xdr:rowOff>47625</xdr:rowOff>
                  </to>
                </anchor>
              </controlPr>
            </control>
          </mc:Choice>
        </mc:AlternateContent>
        <mc:AlternateContent xmlns:mc="http://schemas.openxmlformats.org/markup-compatibility/2006">
          <mc:Choice Requires="x14">
            <control shapeId="22829" r:id="rId21" name="Check Box 301">
              <controlPr locked="0" defaultSize="0" autoFill="0" autoLine="0" autoPict="0">
                <anchor moveWithCells="1">
                  <from>
                    <xdr:col>11</xdr:col>
                    <xdr:colOff>38100</xdr:colOff>
                    <xdr:row>28</xdr:row>
                    <xdr:rowOff>142875</xdr:rowOff>
                  </from>
                  <to>
                    <xdr:col>12</xdr:col>
                    <xdr:colOff>9525</xdr:colOff>
                    <xdr:row>30</xdr:row>
                    <xdr:rowOff>28575</xdr:rowOff>
                  </to>
                </anchor>
              </controlPr>
            </control>
          </mc:Choice>
        </mc:AlternateContent>
        <mc:AlternateContent xmlns:mc="http://schemas.openxmlformats.org/markup-compatibility/2006">
          <mc:Choice Requires="x14">
            <control shapeId="22830" r:id="rId22" name="Check Box 302">
              <controlPr locked="0" defaultSize="0" autoFill="0" autoLine="0" autoPict="0">
                <anchor moveWithCells="1">
                  <from>
                    <xdr:col>4</xdr:col>
                    <xdr:colOff>276225</xdr:colOff>
                    <xdr:row>66</xdr:row>
                    <xdr:rowOff>0</xdr:rowOff>
                  </from>
                  <to>
                    <xdr:col>7</xdr:col>
                    <xdr:colOff>161925</xdr:colOff>
                    <xdr:row>67</xdr:row>
                    <xdr:rowOff>47625</xdr:rowOff>
                  </to>
                </anchor>
              </controlPr>
            </control>
          </mc:Choice>
        </mc:AlternateContent>
        <mc:AlternateContent xmlns:mc="http://schemas.openxmlformats.org/markup-compatibility/2006">
          <mc:Choice Requires="x14">
            <control shapeId="22831" r:id="rId23" name="Check Box 303">
              <controlPr locked="0" defaultSize="0" autoFill="0" autoLine="0" autoPict="0">
                <anchor moveWithCells="1">
                  <from>
                    <xdr:col>7</xdr:col>
                    <xdr:colOff>47625</xdr:colOff>
                    <xdr:row>66</xdr:row>
                    <xdr:rowOff>0</xdr:rowOff>
                  </from>
                  <to>
                    <xdr:col>9</xdr:col>
                    <xdr:colOff>247650</xdr:colOff>
                    <xdr:row>67</xdr:row>
                    <xdr:rowOff>47625</xdr:rowOff>
                  </to>
                </anchor>
              </controlPr>
            </control>
          </mc:Choice>
        </mc:AlternateContent>
        <mc:AlternateContent xmlns:mc="http://schemas.openxmlformats.org/markup-compatibility/2006">
          <mc:Choice Requires="x14">
            <control shapeId="22832" r:id="rId24" name="Check Box 304">
              <controlPr locked="0" defaultSize="0" autoFill="0" autoLine="0" autoPict="0">
                <anchor moveWithCells="1">
                  <from>
                    <xdr:col>9</xdr:col>
                    <xdr:colOff>161925</xdr:colOff>
                    <xdr:row>66</xdr:row>
                    <xdr:rowOff>0</xdr:rowOff>
                  </from>
                  <to>
                    <xdr:col>10</xdr:col>
                    <xdr:colOff>342900</xdr:colOff>
                    <xdr:row>67</xdr:row>
                    <xdr:rowOff>66675</xdr:rowOff>
                  </to>
                </anchor>
              </controlPr>
            </control>
          </mc:Choice>
        </mc:AlternateContent>
        <mc:AlternateContent xmlns:mc="http://schemas.openxmlformats.org/markup-compatibility/2006">
          <mc:Choice Requires="x14">
            <control shapeId="22835" r:id="rId25" name="Check Box 307">
              <controlPr locked="0" defaultSize="0" autoFill="0" autoLine="0" autoPict="0">
                <anchor moveWithCells="1">
                  <from>
                    <xdr:col>9</xdr:col>
                    <xdr:colOff>47625</xdr:colOff>
                    <xdr:row>55</xdr:row>
                    <xdr:rowOff>0</xdr:rowOff>
                  </from>
                  <to>
                    <xdr:col>10</xdr:col>
                    <xdr:colOff>180975</xdr:colOff>
                    <xdr:row>56</xdr:row>
                    <xdr:rowOff>47625</xdr:rowOff>
                  </to>
                </anchor>
              </controlPr>
            </control>
          </mc:Choice>
        </mc:AlternateContent>
        <mc:AlternateContent xmlns:mc="http://schemas.openxmlformats.org/markup-compatibility/2006">
          <mc:Choice Requires="x14">
            <control shapeId="22836" r:id="rId26" name="Check Box 308">
              <controlPr locked="0" defaultSize="0" autoFill="0" autoLine="0" autoPict="0">
                <anchor moveWithCells="1">
                  <from>
                    <xdr:col>10</xdr:col>
                    <xdr:colOff>76200</xdr:colOff>
                    <xdr:row>55</xdr:row>
                    <xdr:rowOff>0</xdr:rowOff>
                  </from>
                  <to>
                    <xdr:col>10</xdr:col>
                    <xdr:colOff>495300</xdr:colOff>
                    <xdr:row>56</xdr:row>
                    <xdr:rowOff>47625</xdr:rowOff>
                  </to>
                </anchor>
              </controlPr>
            </control>
          </mc:Choice>
        </mc:AlternateContent>
        <mc:AlternateContent xmlns:mc="http://schemas.openxmlformats.org/markup-compatibility/2006">
          <mc:Choice Requires="x14">
            <control shapeId="22837" r:id="rId27" name="Check Box 309">
              <controlPr locked="0" defaultSize="0" autoFill="0" autoLine="0" autoPict="0">
                <anchor moveWithCells="1">
                  <from>
                    <xdr:col>10</xdr:col>
                    <xdr:colOff>447675</xdr:colOff>
                    <xdr:row>55</xdr:row>
                    <xdr:rowOff>0</xdr:rowOff>
                  </from>
                  <to>
                    <xdr:col>11</xdr:col>
                    <xdr:colOff>161925</xdr:colOff>
                    <xdr:row>56</xdr:row>
                    <xdr:rowOff>47625</xdr:rowOff>
                  </to>
                </anchor>
              </controlPr>
            </control>
          </mc:Choice>
        </mc:AlternateContent>
        <mc:AlternateContent xmlns:mc="http://schemas.openxmlformats.org/markup-compatibility/2006">
          <mc:Choice Requires="x14">
            <control shapeId="22937" r:id="rId28" name="Check Box 409">
              <controlPr locked="0" defaultSize="0" autoFill="0" autoLine="0" autoPict="0">
                <anchor moveWithCells="1" sizeWithCells="1">
                  <from>
                    <xdr:col>3</xdr:col>
                    <xdr:colOff>76200</xdr:colOff>
                    <xdr:row>45</xdr:row>
                    <xdr:rowOff>161925</xdr:rowOff>
                  </from>
                  <to>
                    <xdr:col>4</xdr:col>
                    <xdr:colOff>38100</xdr:colOff>
                    <xdr:row>47</xdr:row>
                    <xdr:rowOff>0</xdr:rowOff>
                  </to>
                </anchor>
              </controlPr>
            </control>
          </mc:Choice>
        </mc:AlternateContent>
        <mc:AlternateContent xmlns:mc="http://schemas.openxmlformats.org/markup-compatibility/2006">
          <mc:Choice Requires="x14">
            <control shapeId="22938" r:id="rId29" name="Check Box 410">
              <controlPr locked="0" defaultSize="0" autoFill="0" autoLine="0" autoPict="0">
                <anchor moveWithCells="1" sizeWithCells="1">
                  <from>
                    <xdr:col>3</xdr:col>
                    <xdr:colOff>314325</xdr:colOff>
                    <xdr:row>45</xdr:row>
                    <xdr:rowOff>161925</xdr:rowOff>
                  </from>
                  <to>
                    <xdr:col>4</xdr:col>
                    <xdr:colOff>276225</xdr:colOff>
                    <xdr:row>47</xdr:row>
                    <xdr:rowOff>0</xdr:rowOff>
                  </to>
                </anchor>
              </controlPr>
            </control>
          </mc:Choice>
        </mc:AlternateContent>
        <mc:AlternateContent xmlns:mc="http://schemas.openxmlformats.org/markup-compatibility/2006">
          <mc:Choice Requires="x14">
            <control shapeId="22939" r:id="rId30" name="Check Box 411">
              <controlPr locked="0" defaultSize="0" autoFill="0" autoLine="0" autoPict="0">
                <anchor moveWithCells="1" sizeWithCells="1">
                  <from>
                    <xdr:col>4</xdr:col>
                    <xdr:colOff>180975</xdr:colOff>
                    <xdr:row>45</xdr:row>
                    <xdr:rowOff>161925</xdr:rowOff>
                  </from>
                  <to>
                    <xdr:col>5</xdr:col>
                    <xdr:colOff>142875</xdr:colOff>
                    <xdr:row>47</xdr:row>
                    <xdr:rowOff>0</xdr:rowOff>
                  </to>
                </anchor>
              </controlPr>
            </control>
          </mc:Choice>
        </mc:AlternateContent>
        <mc:AlternateContent xmlns:mc="http://schemas.openxmlformats.org/markup-compatibility/2006">
          <mc:Choice Requires="x14">
            <control shapeId="22940" r:id="rId31" name="Check Box 412">
              <controlPr locked="0" defaultSize="0" autoFill="0" autoLine="0" autoPict="0">
                <anchor moveWithCells="1" sizeWithCells="1">
                  <from>
                    <xdr:col>5</xdr:col>
                    <xdr:colOff>47625</xdr:colOff>
                    <xdr:row>45</xdr:row>
                    <xdr:rowOff>161925</xdr:rowOff>
                  </from>
                  <to>
                    <xdr:col>6</xdr:col>
                    <xdr:colOff>9525</xdr:colOff>
                    <xdr:row>47</xdr:row>
                    <xdr:rowOff>0</xdr:rowOff>
                  </to>
                </anchor>
              </controlPr>
            </control>
          </mc:Choice>
        </mc:AlternateContent>
        <mc:AlternateContent xmlns:mc="http://schemas.openxmlformats.org/markup-compatibility/2006">
          <mc:Choice Requires="x14">
            <control shapeId="22941" r:id="rId32" name="Check Box 413">
              <controlPr locked="0" defaultSize="0" autoFill="0" autoLine="0" autoPict="0">
                <anchor moveWithCells="1" sizeWithCells="1">
                  <from>
                    <xdr:col>5</xdr:col>
                    <xdr:colOff>257175</xdr:colOff>
                    <xdr:row>45</xdr:row>
                    <xdr:rowOff>161925</xdr:rowOff>
                  </from>
                  <to>
                    <xdr:col>6</xdr:col>
                    <xdr:colOff>219075</xdr:colOff>
                    <xdr:row>47</xdr:row>
                    <xdr:rowOff>0</xdr:rowOff>
                  </to>
                </anchor>
              </controlPr>
            </control>
          </mc:Choice>
        </mc:AlternateContent>
        <mc:AlternateContent xmlns:mc="http://schemas.openxmlformats.org/markup-compatibility/2006">
          <mc:Choice Requires="x14">
            <control shapeId="22942" r:id="rId33" name="Check Box 414">
              <controlPr locked="0" defaultSize="0" autoFill="0" autoLine="0" autoPict="0">
                <anchor moveWithCells="1" sizeWithCells="1">
                  <from>
                    <xdr:col>6</xdr:col>
                    <xdr:colOff>114300</xdr:colOff>
                    <xdr:row>45</xdr:row>
                    <xdr:rowOff>161925</xdr:rowOff>
                  </from>
                  <to>
                    <xdr:col>7</xdr:col>
                    <xdr:colOff>66675</xdr:colOff>
                    <xdr:row>47</xdr:row>
                    <xdr:rowOff>0</xdr:rowOff>
                  </to>
                </anchor>
              </controlPr>
            </control>
          </mc:Choice>
        </mc:AlternateContent>
        <mc:AlternateContent xmlns:mc="http://schemas.openxmlformats.org/markup-compatibility/2006">
          <mc:Choice Requires="x14">
            <control shapeId="22943" r:id="rId34" name="Check Box 415">
              <controlPr locked="0" defaultSize="0" autoFill="0" autoLine="0" autoPict="0">
                <anchor moveWithCells="1" sizeWithCells="1">
                  <from>
                    <xdr:col>6</xdr:col>
                    <xdr:colOff>314325</xdr:colOff>
                    <xdr:row>45</xdr:row>
                    <xdr:rowOff>161925</xdr:rowOff>
                  </from>
                  <to>
                    <xdr:col>7</xdr:col>
                    <xdr:colOff>276225</xdr:colOff>
                    <xdr:row>47</xdr:row>
                    <xdr:rowOff>0</xdr:rowOff>
                  </to>
                </anchor>
              </controlPr>
            </control>
          </mc:Choice>
        </mc:AlternateContent>
        <mc:AlternateContent xmlns:mc="http://schemas.openxmlformats.org/markup-compatibility/2006">
          <mc:Choice Requires="x14">
            <control shapeId="22944" r:id="rId35" name="Check Box 416">
              <controlPr locked="0" defaultSize="0" autoFill="0" autoLine="0" autoPict="0">
                <anchor moveWithCells="1" sizeWithCells="1">
                  <from>
                    <xdr:col>7</xdr:col>
                    <xdr:colOff>161925</xdr:colOff>
                    <xdr:row>45</xdr:row>
                    <xdr:rowOff>161925</xdr:rowOff>
                  </from>
                  <to>
                    <xdr:col>8</xdr:col>
                    <xdr:colOff>123825</xdr:colOff>
                    <xdr:row>47</xdr:row>
                    <xdr:rowOff>0</xdr:rowOff>
                  </to>
                </anchor>
              </controlPr>
            </control>
          </mc:Choice>
        </mc:AlternateContent>
        <mc:AlternateContent xmlns:mc="http://schemas.openxmlformats.org/markup-compatibility/2006">
          <mc:Choice Requires="x14">
            <control shapeId="22945" r:id="rId36" name="Check Box 417">
              <controlPr locked="0" defaultSize="0" autoFill="0" autoLine="0" autoPict="0">
                <anchor moveWithCells="1" sizeWithCells="1">
                  <from>
                    <xdr:col>8</xdr:col>
                    <xdr:colOff>9525</xdr:colOff>
                    <xdr:row>45</xdr:row>
                    <xdr:rowOff>161925</xdr:rowOff>
                  </from>
                  <to>
                    <xdr:col>8</xdr:col>
                    <xdr:colOff>333375</xdr:colOff>
                    <xdr:row>47</xdr:row>
                    <xdr:rowOff>0</xdr:rowOff>
                  </to>
                </anchor>
              </controlPr>
            </control>
          </mc:Choice>
        </mc:AlternateContent>
        <mc:AlternateContent xmlns:mc="http://schemas.openxmlformats.org/markup-compatibility/2006">
          <mc:Choice Requires="x14">
            <control shapeId="22946" r:id="rId37" name="Check Box 418">
              <controlPr locked="0" defaultSize="0" autoFill="0" autoLine="0" autoPict="0">
                <anchor moveWithCells="1" sizeWithCells="1">
                  <from>
                    <xdr:col>8</xdr:col>
                    <xdr:colOff>219075</xdr:colOff>
                    <xdr:row>45</xdr:row>
                    <xdr:rowOff>161925</xdr:rowOff>
                  </from>
                  <to>
                    <xdr:col>9</xdr:col>
                    <xdr:colOff>123825</xdr:colOff>
                    <xdr:row>47</xdr:row>
                    <xdr:rowOff>0</xdr:rowOff>
                  </to>
                </anchor>
              </controlPr>
            </control>
          </mc:Choice>
        </mc:AlternateContent>
        <mc:AlternateContent xmlns:mc="http://schemas.openxmlformats.org/markup-compatibility/2006">
          <mc:Choice Requires="x14">
            <control shapeId="22947" r:id="rId38" name="Check Box 419">
              <controlPr locked="0" defaultSize="0" autoFill="0" autoLine="0" autoPict="0">
                <anchor moveWithCells="1" sizeWithCells="1">
                  <from>
                    <xdr:col>9</xdr:col>
                    <xdr:colOff>9525</xdr:colOff>
                    <xdr:row>45</xdr:row>
                    <xdr:rowOff>161925</xdr:rowOff>
                  </from>
                  <to>
                    <xdr:col>9</xdr:col>
                    <xdr:colOff>342900</xdr:colOff>
                    <xdr:row>47</xdr:row>
                    <xdr:rowOff>0</xdr:rowOff>
                  </to>
                </anchor>
              </controlPr>
            </control>
          </mc:Choice>
        </mc:AlternateContent>
        <mc:AlternateContent xmlns:mc="http://schemas.openxmlformats.org/markup-compatibility/2006">
          <mc:Choice Requires="x14">
            <control shapeId="22948" r:id="rId39" name="Check Box 420">
              <controlPr locked="0" defaultSize="0" autoFill="0" autoLine="0" autoPict="0">
                <anchor moveWithCells="1" sizeWithCells="1">
                  <from>
                    <xdr:col>9</xdr:col>
                    <xdr:colOff>228600</xdr:colOff>
                    <xdr:row>45</xdr:row>
                    <xdr:rowOff>161925</xdr:rowOff>
                  </from>
                  <to>
                    <xdr:col>10</xdr:col>
                    <xdr:colOff>190500</xdr:colOff>
                    <xdr:row>47</xdr:row>
                    <xdr:rowOff>0</xdr:rowOff>
                  </to>
                </anchor>
              </controlPr>
            </control>
          </mc:Choice>
        </mc:AlternateContent>
        <mc:AlternateContent xmlns:mc="http://schemas.openxmlformats.org/markup-compatibility/2006">
          <mc:Choice Requires="x14">
            <control shapeId="22949" r:id="rId40" name="Check Box 421">
              <controlPr locked="0" defaultSize="0" autoFill="0" autoLine="0" autoPict="0">
                <anchor moveWithCells="1" sizeWithCells="1">
                  <from>
                    <xdr:col>10</xdr:col>
                    <xdr:colOff>85725</xdr:colOff>
                    <xdr:row>45</xdr:row>
                    <xdr:rowOff>161925</xdr:rowOff>
                  </from>
                  <to>
                    <xdr:col>10</xdr:col>
                    <xdr:colOff>409575</xdr:colOff>
                    <xdr:row>47</xdr:row>
                    <xdr:rowOff>0</xdr:rowOff>
                  </to>
                </anchor>
              </controlPr>
            </control>
          </mc:Choice>
        </mc:AlternateContent>
        <mc:AlternateContent xmlns:mc="http://schemas.openxmlformats.org/markup-compatibility/2006">
          <mc:Choice Requires="x14">
            <control shapeId="22950" r:id="rId41" name="Check Box 422">
              <controlPr locked="0" defaultSize="0" autoFill="0" autoLine="0" autoPict="0">
                <anchor moveWithCells="1" sizeWithCells="1">
                  <from>
                    <xdr:col>10</xdr:col>
                    <xdr:colOff>295275</xdr:colOff>
                    <xdr:row>45</xdr:row>
                    <xdr:rowOff>161925</xdr:rowOff>
                  </from>
                  <to>
                    <xdr:col>10</xdr:col>
                    <xdr:colOff>609600</xdr:colOff>
                    <xdr:row>47</xdr:row>
                    <xdr:rowOff>0</xdr:rowOff>
                  </to>
                </anchor>
              </controlPr>
            </control>
          </mc:Choice>
        </mc:AlternateContent>
        <mc:AlternateContent xmlns:mc="http://schemas.openxmlformats.org/markup-compatibility/2006">
          <mc:Choice Requires="x14">
            <control shapeId="22951" r:id="rId42" name="Check Box 423">
              <controlPr locked="0" defaultSize="0" autoFill="0" autoLine="0" autoPict="0">
                <anchor moveWithCells="1" sizeWithCells="1">
                  <from>
                    <xdr:col>10</xdr:col>
                    <xdr:colOff>495300</xdr:colOff>
                    <xdr:row>45</xdr:row>
                    <xdr:rowOff>161925</xdr:rowOff>
                  </from>
                  <to>
                    <xdr:col>11</xdr:col>
                    <xdr:colOff>123825</xdr:colOff>
                    <xdr:row>47</xdr:row>
                    <xdr:rowOff>0</xdr:rowOff>
                  </to>
                </anchor>
              </controlPr>
            </control>
          </mc:Choice>
        </mc:AlternateContent>
        <mc:AlternateContent xmlns:mc="http://schemas.openxmlformats.org/markup-compatibility/2006">
          <mc:Choice Requires="x14">
            <control shapeId="22952" r:id="rId43" name="Check Box 424">
              <controlPr locked="0" defaultSize="0" autoFill="0" autoLine="0" autoPict="0">
                <anchor moveWithCells="1" sizeWithCells="1">
                  <from>
                    <xdr:col>11</xdr:col>
                    <xdr:colOff>28575</xdr:colOff>
                    <xdr:row>45</xdr:row>
                    <xdr:rowOff>161925</xdr:rowOff>
                  </from>
                  <to>
                    <xdr:col>11</xdr:col>
                    <xdr:colOff>352425</xdr:colOff>
                    <xdr:row>47</xdr:row>
                    <xdr:rowOff>0</xdr:rowOff>
                  </to>
                </anchor>
              </controlPr>
            </control>
          </mc:Choice>
        </mc:AlternateContent>
        <mc:AlternateContent xmlns:mc="http://schemas.openxmlformats.org/markup-compatibility/2006">
          <mc:Choice Requires="x14">
            <control shapeId="22953" r:id="rId44" name="Check Box 425">
              <controlPr locked="0" defaultSize="0" autoFill="0" autoLine="0" autoPict="0">
                <anchor moveWithCells="1" sizeWithCells="1">
                  <from>
                    <xdr:col>11</xdr:col>
                    <xdr:colOff>238125</xdr:colOff>
                    <xdr:row>45</xdr:row>
                    <xdr:rowOff>161925</xdr:rowOff>
                  </from>
                  <to>
                    <xdr:col>12</xdr:col>
                    <xdr:colOff>200025</xdr:colOff>
                    <xdr:row>47</xdr:row>
                    <xdr:rowOff>0</xdr:rowOff>
                  </to>
                </anchor>
              </controlPr>
            </control>
          </mc:Choice>
        </mc:AlternateContent>
        <mc:AlternateContent xmlns:mc="http://schemas.openxmlformats.org/markup-compatibility/2006">
          <mc:Choice Requires="x14">
            <control shapeId="22956" r:id="rId45" name="Check Box 428">
              <controlPr locked="0" defaultSize="0" autoFill="0" autoLine="0" autoPict="0">
                <anchor moveWithCells="1">
                  <from>
                    <xdr:col>2</xdr:col>
                    <xdr:colOff>28575</xdr:colOff>
                    <xdr:row>35</xdr:row>
                    <xdr:rowOff>152400</xdr:rowOff>
                  </from>
                  <to>
                    <xdr:col>5</xdr:col>
                    <xdr:colOff>133350</xdr:colOff>
                    <xdr:row>37</xdr:row>
                    <xdr:rowOff>38100</xdr:rowOff>
                  </to>
                </anchor>
              </controlPr>
            </control>
          </mc:Choice>
        </mc:AlternateContent>
        <mc:AlternateContent xmlns:mc="http://schemas.openxmlformats.org/markup-compatibility/2006">
          <mc:Choice Requires="x14">
            <control shapeId="22958" r:id="rId46" name="Check Box 430">
              <controlPr locked="0" defaultSize="0" autoFill="0" autoLine="0" autoPict="0">
                <anchor moveWithCells="1">
                  <from>
                    <xdr:col>7</xdr:col>
                    <xdr:colOff>247650</xdr:colOff>
                    <xdr:row>38</xdr:row>
                    <xdr:rowOff>123825</xdr:rowOff>
                  </from>
                  <to>
                    <xdr:col>11</xdr:col>
                    <xdr:colOff>219075</xdr:colOff>
                    <xdr:row>40</xdr:row>
                    <xdr:rowOff>28575</xdr:rowOff>
                  </to>
                </anchor>
              </controlPr>
            </control>
          </mc:Choice>
        </mc:AlternateContent>
        <mc:AlternateContent xmlns:mc="http://schemas.openxmlformats.org/markup-compatibility/2006">
          <mc:Choice Requires="x14">
            <control shapeId="22959" r:id="rId47" name="Check Box 431">
              <controlPr locked="0" defaultSize="0" autoFill="0" autoLine="0" autoPict="0">
                <anchor moveWithCells="1">
                  <from>
                    <xdr:col>7</xdr:col>
                    <xdr:colOff>247650</xdr:colOff>
                    <xdr:row>37</xdr:row>
                    <xdr:rowOff>142875</xdr:rowOff>
                  </from>
                  <to>
                    <xdr:col>12</xdr:col>
                    <xdr:colOff>123825</xdr:colOff>
                    <xdr:row>39</xdr:row>
                    <xdr:rowOff>28575</xdr:rowOff>
                  </to>
                </anchor>
              </controlPr>
            </control>
          </mc:Choice>
        </mc:AlternateContent>
        <mc:AlternateContent xmlns:mc="http://schemas.openxmlformats.org/markup-compatibility/2006">
          <mc:Choice Requires="x14">
            <control shapeId="22960" r:id="rId48" name="Check Box 432">
              <controlPr locked="0" defaultSize="0" autoFill="0" autoLine="0" autoPict="0">
                <anchor moveWithCells="1">
                  <from>
                    <xdr:col>12</xdr:col>
                    <xdr:colOff>123825</xdr:colOff>
                    <xdr:row>36</xdr:row>
                    <xdr:rowOff>152400</xdr:rowOff>
                  </from>
                  <to>
                    <xdr:col>16</xdr:col>
                    <xdr:colOff>466725</xdr:colOff>
                    <xdr:row>38</xdr:row>
                    <xdr:rowOff>38100</xdr:rowOff>
                  </to>
                </anchor>
              </controlPr>
            </control>
          </mc:Choice>
        </mc:AlternateContent>
        <mc:AlternateContent xmlns:mc="http://schemas.openxmlformats.org/markup-compatibility/2006">
          <mc:Choice Requires="x14">
            <control shapeId="22961" r:id="rId49" name="Check Box 433">
              <controlPr locked="0" defaultSize="0" autoFill="0" autoLine="0" autoPict="0">
                <anchor moveWithCells="1">
                  <from>
                    <xdr:col>2</xdr:col>
                    <xdr:colOff>28575</xdr:colOff>
                    <xdr:row>36</xdr:row>
                    <xdr:rowOff>152400</xdr:rowOff>
                  </from>
                  <to>
                    <xdr:col>5</xdr:col>
                    <xdr:colOff>171450</xdr:colOff>
                    <xdr:row>38</xdr:row>
                    <xdr:rowOff>38100</xdr:rowOff>
                  </to>
                </anchor>
              </controlPr>
            </control>
          </mc:Choice>
        </mc:AlternateContent>
        <mc:AlternateContent xmlns:mc="http://schemas.openxmlformats.org/markup-compatibility/2006">
          <mc:Choice Requires="x14">
            <control shapeId="22962" r:id="rId50" name="Check Box 434">
              <controlPr locked="0" defaultSize="0" autoFill="0" autoLine="0" autoPict="0">
                <anchor moveWithCells="1">
                  <from>
                    <xdr:col>12</xdr:col>
                    <xdr:colOff>123825</xdr:colOff>
                    <xdr:row>37</xdr:row>
                    <xdr:rowOff>142875</xdr:rowOff>
                  </from>
                  <to>
                    <xdr:col>17</xdr:col>
                    <xdr:colOff>180975</xdr:colOff>
                    <xdr:row>39</xdr:row>
                    <xdr:rowOff>28575</xdr:rowOff>
                  </to>
                </anchor>
              </controlPr>
            </control>
          </mc:Choice>
        </mc:AlternateContent>
        <mc:AlternateContent xmlns:mc="http://schemas.openxmlformats.org/markup-compatibility/2006">
          <mc:Choice Requires="x14">
            <control shapeId="22965" r:id="rId51" name="Check Box 437">
              <controlPr locked="0" defaultSize="0" autoFill="0" autoLine="0" autoPict="0">
                <anchor moveWithCells="1">
                  <from>
                    <xdr:col>12</xdr:col>
                    <xdr:colOff>123825</xdr:colOff>
                    <xdr:row>38</xdr:row>
                    <xdr:rowOff>123825</xdr:rowOff>
                  </from>
                  <to>
                    <xdr:col>14</xdr:col>
                    <xdr:colOff>28575</xdr:colOff>
                    <xdr:row>40</xdr:row>
                    <xdr:rowOff>28575</xdr:rowOff>
                  </to>
                </anchor>
              </controlPr>
            </control>
          </mc:Choice>
        </mc:AlternateContent>
        <mc:AlternateContent xmlns:mc="http://schemas.openxmlformats.org/markup-compatibility/2006">
          <mc:Choice Requires="x14">
            <control shapeId="23405" r:id="rId52" name="Check Box 877">
              <controlPr locked="0" defaultSize="0" autoFill="0" autoLine="0" autoPict="0">
                <anchor moveWithCells="1">
                  <from>
                    <xdr:col>1</xdr:col>
                    <xdr:colOff>47625</xdr:colOff>
                    <xdr:row>47</xdr:row>
                    <xdr:rowOff>0</xdr:rowOff>
                  </from>
                  <to>
                    <xdr:col>1</xdr:col>
                    <xdr:colOff>381000</xdr:colOff>
                    <xdr:row>48</xdr:row>
                    <xdr:rowOff>47625</xdr:rowOff>
                  </to>
                </anchor>
              </controlPr>
            </control>
          </mc:Choice>
        </mc:AlternateContent>
        <mc:AlternateContent xmlns:mc="http://schemas.openxmlformats.org/markup-compatibility/2006">
          <mc:Choice Requires="x14">
            <control shapeId="23409" r:id="rId53" name="Check Box 881">
              <controlPr locked="0" defaultSize="0" autoFill="0" autoLine="0" autoPict="0">
                <anchor moveWithCells="1">
                  <from>
                    <xdr:col>2</xdr:col>
                    <xdr:colOff>0</xdr:colOff>
                    <xdr:row>49</xdr:row>
                    <xdr:rowOff>0</xdr:rowOff>
                  </from>
                  <to>
                    <xdr:col>8</xdr:col>
                    <xdr:colOff>28575</xdr:colOff>
                    <xdr:row>50</xdr:row>
                    <xdr:rowOff>66675</xdr:rowOff>
                  </to>
                </anchor>
              </controlPr>
            </control>
          </mc:Choice>
        </mc:AlternateContent>
        <mc:AlternateContent xmlns:mc="http://schemas.openxmlformats.org/markup-compatibility/2006">
          <mc:Choice Requires="x14">
            <control shapeId="23410" r:id="rId54" name="Check Box 882">
              <controlPr locked="0" defaultSize="0" autoFill="0" autoLine="0" autoPict="0">
                <anchor moveWithCells="1">
                  <from>
                    <xdr:col>2</xdr:col>
                    <xdr:colOff>0</xdr:colOff>
                    <xdr:row>49</xdr:row>
                    <xdr:rowOff>161925</xdr:rowOff>
                  </from>
                  <to>
                    <xdr:col>5</xdr:col>
                    <xdr:colOff>276225</xdr:colOff>
                    <xdr:row>51</xdr:row>
                    <xdr:rowOff>47625</xdr:rowOff>
                  </to>
                </anchor>
              </controlPr>
            </control>
          </mc:Choice>
        </mc:AlternateContent>
        <mc:AlternateContent xmlns:mc="http://schemas.openxmlformats.org/markup-compatibility/2006">
          <mc:Choice Requires="x14">
            <control shapeId="23413" r:id="rId55" name="Check Box 885">
              <controlPr locked="0" defaultSize="0" autoFill="0" autoLine="0" autoPict="0">
                <anchor moveWithCells="1">
                  <from>
                    <xdr:col>9</xdr:col>
                    <xdr:colOff>47625</xdr:colOff>
                    <xdr:row>52</xdr:row>
                    <xdr:rowOff>142875</xdr:rowOff>
                  </from>
                  <to>
                    <xdr:col>10</xdr:col>
                    <xdr:colOff>238125</xdr:colOff>
                    <xdr:row>54</xdr:row>
                    <xdr:rowOff>28575</xdr:rowOff>
                  </to>
                </anchor>
              </controlPr>
            </control>
          </mc:Choice>
        </mc:AlternateContent>
        <mc:AlternateContent xmlns:mc="http://schemas.openxmlformats.org/markup-compatibility/2006">
          <mc:Choice Requires="x14">
            <control shapeId="23414" r:id="rId56" name="Check Box 886">
              <controlPr locked="0" defaultSize="0" autoFill="0" autoLine="0" autoPict="0">
                <anchor moveWithCells="1">
                  <from>
                    <xdr:col>10</xdr:col>
                    <xdr:colOff>76200</xdr:colOff>
                    <xdr:row>52</xdr:row>
                    <xdr:rowOff>142875</xdr:rowOff>
                  </from>
                  <to>
                    <xdr:col>10</xdr:col>
                    <xdr:colOff>523875</xdr:colOff>
                    <xdr:row>54</xdr:row>
                    <xdr:rowOff>28575</xdr:rowOff>
                  </to>
                </anchor>
              </controlPr>
            </control>
          </mc:Choice>
        </mc:AlternateContent>
        <mc:AlternateContent xmlns:mc="http://schemas.openxmlformats.org/markup-compatibility/2006">
          <mc:Choice Requires="x14">
            <control shapeId="23415" r:id="rId57" name="Check Box 887">
              <controlPr locked="0" defaultSize="0" autoFill="0" autoLine="0" autoPict="0">
                <anchor moveWithCells="1">
                  <from>
                    <xdr:col>10</xdr:col>
                    <xdr:colOff>466725</xdr:colOff>
                    <xdr:row>52</xdr:row>
                    <xdr:rowOff>142875</xdr:rowOff>
                  </from>
                  <to>
                    <xdr:col>11</xdr:col>
                    <xdr:colOff>257175</xdr:colOff>
                    <xdr:row>54</xdr:row>
                    <xdr:rowOff>28575</xdr:rowOff>
                  </to>
                </anchor>
              </controlPr>
            </control>
          </mc:Choice>
        </mc:AlternateContent>
        <mc:AlternateContent xmlns:mc="http://schemas.openxmlformats.org/markup-compatibility/2006">
          <mc:Choice Requires="x14">
            <control shapeId="793210" r:id="rId58" name="Check Box 1658">
              <controlPr locked="0" defaultSize="0" autoFill="0" autoLine="0" autoPict="0">
                <anchor moveWithCells="1">
                  <from>
                    <xdr:col>2</xdr:col>
                    <xdr:colOff>28575</xdr:colOff>
                    <xdr:row>37</xdr:row>
                    <xdr:rowOff>142875</xdr:rowOff>
                  </from>
                  <to>
                    <xdr:col>3</xdr:col>
                    <xdr:colOff>342900</xdr:colOff>
                    <xdr:row>39</xdr:row>
                    <xdr:rowOff>28575</xdr:rowOff>
                  </to>
                </anchor>
              </controlPr>
            </control>
          </mc:Choice>
        </mc:AlternateContent>
        <mc:AlternateContent xmlns:mc="http://schemas.openxmlformats.org/markup-compatibility/2006">
          <mc:Choice Requires="x14">
            <control shapeId="793211" r:id="rId59" name="Check Box 1659">
              <controlPr locked="0" defaultSize="0" autoFill="0" autoLine="0" autoPict="0">
                <anchor moveWithCells="1">
                  <from>
                    <xdr:col>2</xdr:col>
                    <xdr:colOff>28575</xdr:colOff>
                    <xdr:row>38</xdr:row>
                    <xdr:rowOff>142875</xdr:rowOff>
                  </from>
                  <to>
                    <xdr:col>6</xdr:col>
                    <xdr:colOff>57150</xdr:colOff>
                    <xdr:row>40</xdr:row>
                    <xdr:rowOff>28575</xdr:rowOff>
                  </to>
                </anchor>
              </controlPr>
            </control>
          </mc:Choice>
        </mc:AlternateContent>
        <mc:AlternateContent xmlns:mc="http://schemas.openxmlformats.org/markup-compatibility/2006">
          <mc:Choice Requires="x14">
            <control shapeId="793212" r:id="rId60" name="Check Box 1660">
              <controlPr locked="0" defaultSize="0" autoFill="0" autoLine="0" autoPict="0">
                <anchor moveWithCells="1">
                  <from>
                    <xdr:col>2</xdr:col>
                    <xdr:colOff>28575</xdr:colOff>
                    <xdr:row>39</xdr:row>
                    <xdr:rowOff>142875</xdr:rowOff>
                  </from>
                  <to>
                    <xdr:col>7</xdr:col>
                    <xdr:colOff>342900</xdr:colOff>
                    <xdr:row>41</xdr:row>
                    <xdr:rowOff>28575</xdr:rowOff>
                  </to>
                </anchor>
              </controlPr>
            </control>
          </mc:Choice>
        </mc:AlternateContent>
        <mc:AlternateContent xmlns:mc="http://schemas.openxmlformats.org/markup-compatibility/2006">
          <mc:Choice Requires="x14">
            <control shapeId="793213" r:id="rId61" name="Check Box 1661">
              <controlPr locked="0" defaultSize="0" autoFill="0" autoLine="0" autoPict="0">
                <anchor moveWithCells="1">
                  <from>
                    <xdr:col>2</xdr:col>
                    <xdr:colOff>0</xdr:colOff>
                    <xdr:row>50</xdr:row>
                    <xdr:rowOff>142875</xdr:rowOff>
                  </from>
                  <to>
                    <xdr:col>5</xdr:col>
                    <xdr:colOff>314325</xdr:colOff>
                    <xdr:row>52</xdr:row>
                    <xdr:rowOff>28575</xdr:rowOff>
                  </to>
                </anchor>
              </controlPr>
            </control>
          </mc:Choice>
        </mc:AlternateContent>
        <mc:AlternateContent xmlns:mc="http://schemas.openxmlformats.org/markup-compatibility/2006">
          <mc:Choice Requires="x14">
            <control shapeId="793214" r:id="rId62" name="Check Box 1662">
              <controlPr locked="0" defaultSize="0" autoFill="0" autoLine="0" autoPict="0">
                <anchor moveWithCells="1">
                  <from>
                    <xdr:col>2</xdr:col>
                    <xdr:colOff>0</xdr:colOff>
                    <xdr:row>51</xdr:row>
                    <xdr:rowOff>123825</xdr:rowOff>
                  </from>
                  <to>
                    <xdr:col>4</xdr:col>
                    <xdr:colOff>57150</xdr:colOff>
                    <xdr:row>53</xdr:row>
                    <xdr:rowOff>28575</xdr:rowOff>
                  </to>
                </anchor>
              </controlPr>
            </control>
          </mc:Choice>
        </mc:AlternateContent>
        <mc:AlternateContent xmlns:mc="http://schemas.openxmlformats.org/markup-compatibility/2006">
          <mc:Choice Requires="x14">
            <control shapeId="2965428" r:id="rId63" name="Check Box 4020">
              <controlPr locked="0" defaultSize="0" autoFill="0" autoLine="0" autoPict="0">
                <anchor moveWithCells="1" sizeWithCells="1">
                  <from>
                    <xdr:col>12</xdr:col>
                    <xdr:colOff>76200</xdr:colOff>
                    <xdr:row>45</xdr:row>
                    <xdr:rowOff>161925</xdr:rowOff>
                  </from>
                  <to>
                    <xdr:col>13</xdr:col>
                    <xdr:colOff>38100</xdr:colOff>
                    <xdr:row>47</xdr:row>
                    <xdr:rowOff>0</xdr:rowOff>
                  </to>
                </anchor>
              </controlPr>
            </control>
          </mc:Choice>
        </mc:AlternateContent>
        <mc:AlternateContent xmlns:mc="http://schemas.openxmlformats.org/markup-compatibility/2006">
          <mc:Choice Requires="x14">
            <control shapeId="1825988" r:id="rId64" name="Check Box 2244">
              <controlPr locked="0" defaultSize="0" autoFill="0" autoLine="0" autoPict="0">
                <anchor moveWithCells="1" sizeWithCells="1">
                  <from>
                    <xdr:col>1</xdr:col>
                    <xdr:colOff>47625</xdr:colOff>
                    <xdr:row>21</xdr:row>
                    <xdr:rowOff>152400</xdr:rowOff>
                  </from>
                  <to>
                    <xdr:col>2</xdr:col>
                    <xdr:colOff>390525</xdr:colOff>
                    <xdr:row>23</xdr:row>
                    <xdr:rowOff>38100</xdr:rowOff>
                  </to>
                </anchor>
              </controlPr>
            </control>
          </mc:Choice>
        </mc:AlternateContent>
        <mc:AlternateContent xmlns:mc="http://schemas.openxmlformats.org/markup-compatibility/2006">
          <mc:Choice Requires="x14">
            <control shapeId="1825989" r:id="rId65" name="Check Box 2245">
              <controlPr locked="0" defaultSize="0" autoFill="0" autoLine="0" autoPict="0">
                <anchor moveWithCells="1" sizeWithCells="1">
                  <from>
                    <xdr:col>2</xdr:col>
                    <xdr:colOff>342900</xdr:colOff>
                    <xdr:row>21</xdr:row>
                    <xdr:rowOff>152400</xdr:rowOff>
                  </from>
                  <to>
                    <xdr:col>3</xdr:col>
                    <xdr:colOff>209550</xdr:colOff>
                    <xdr:row>23</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IV54"/>
  <sheetViews>
    <sheetView zoomScale="90" zoomScaleNormal="90" workbookViewId="0">
      <selection activeCell="B31" sqref="B31"/>
    </sheetView>
  </sheetViews>
  <sheetFormatPr defaultColWidth="8.85546875" defaultRowHeight="12.75"/>
  <cols>
    <col min="1" max="1" width="4.5703125" style="2" customWidth="1"/>
    <col min="2" max="2" width="13.85546875" style="2" customWidth="1"/>
    <col min="3" max="3" width="12" style="2" customWidth="1"/>
    <col min="4" max="5" width="12" style="5" customWidth="1"/>
    <col min="6" max="7" width="12" style="2" customWidth="1"/>
    <col min="8" max="8" width="12" style="9" customWidth="1"/>
    <col min="9" max="10" width="12" style="2" customWidth="1"/>
    <col min="11" max="11" width="6.140625" style="2" customWidth="1"/>
    <col min="12" max="12" width="3.140625" style="2" customWidth="1"/>
    <col min="13" max="13" width="3.85546875" style="2" customWidth="1"/>
    <col min="14" max="16384" width="8.85546875" style="2"/>
  </cols>
  <sheetData>
    <row r="1" spans="1:256">
      <c r="A1" s="991" t="s">
        <v>990</v>
      </c>
      <c r="B1" s="992"/>
      <c r="C1" s="992"/>
      <c r="D1" s="992"/>
      <c r="E1" s="992"/>
      <c r="F1" s="992"/>
      <c r="G1" s="992"/>
      <c r="H1" s="992"/>
      <c r="I1" s="992"/>
      <c r="J1" s="992"/>
      <c r="K1" s="992"/>
      <c r="L1" s="992"/>
      <c r="M1" s="993"/>
    </row>
    <row r="2" spans="1:256">
      <c r="A2" s="994"/>
      <c r="B2" s="995"/>
      <c r="C2" s="995"/>
      <c r="D2" s="995"/>
      <c r="E2" s="995"/>
      <c r="F2" s="995"/>
      <c r="G2" s="995"/>
      <c r="H2" s="995"/>
      <c r="I2" s="995"/>
      <c r="J2" s="995"/>
      <c r="K2" s="995"/>
      <c r="L2" s="995"/>
      <c r="M2" s="996"/>
    </row>
    <row r="3" spans="1:256">
      <c r="A3" s="994"/>
      <c r="B3" s="995"/>
      <c r="C3" s="995"/>
      <c r="D3" s="995"/>
      <c r="E3" s="995"/>
      <c r="F3" s="995"/>
      <c r="G3" s="995"/>
      <c r="H3" s="995"/>
      <c r="I3" s="995"/>
      <c r="J3" s="995"/>
      <c r="K3" s="995"/>
      <c r="L3" s="995"/>
      <c r="M3" s="996"/>
    </row>
    <row r="4" spans="1:256">
      <c r="A4" s="994"/>
      <c r="B4" s="995"/>
      <c r="C4" s="995"/>
      <c r="D4" s="995"/>
      <c r="E4" s="995"/>
      <c r="F4" s="995"/>
      <c r="G4" s="995"/>
      <c r="H4" s="995"/>
      <c r="I4" s="995"/>
      <c r="J4" s="995"/>
      <c r="K4" s="995"/>
      <c r="L4" s="995"/>
      <c r="M4" s="996"/>
    </row>
    <row r="5" spans="1:256">
      <c r="A5" s="997"/>
      <c r="B5" s="998"/>
      <c r="C5" s="998"/>
      <c r="D5" s="998"/>
      <c r="E5" s="998"/>
      <c r="F5" s="998"/>
      <c r="G5" s="998"/>
      <c r="H5" s="998"/>
      <c r="I5" s="998"/>
      <c r="J5" s="998"/>
      <c r="K5" s="998"/>
      <c r="L5" s="998"/>
      <c r="M5" s="999"/>
    </row>
    <row r="6" spans="1:256" ht="20.25">
      <c r="A6" s="766"/>
      <c r="B6" s="1005" t="s">
        <v>1025</v>
      </c>
      <c r="C6" s="1005"/>
      <c r="D6" s="1005"/>
      <c r="E6" s="1005"/>
      <c r="F6" s="1005"/>
      <c r="G6" s="1005"/>
      <c r="H6" s="1005"/>
      <c r="I6" s="1005"/>
      <c r="J6" s="1005"/>
      <c r="K6" s="1005"/>
      <c r="L6" s="1005"/>
      <c r="M6" s="1006"/>
    </row>
    <row r="7" spans="1:256">
      <c r="A7" s="412"/>
      <c r="B7" s="758"/>
      <c r="C7" s="767"/>
      <c r="D7" s="767"/>
      <c r="E7" s="767"/>
      <c r="F7" s="767"/>
      <c r="G7" s="767"/>
      <c r="H7" s="768"/>
      <c r="I7" s="767"/>
      <c r="J7" s="767"/>
      <c r="K7" s="767"/>
      <c r="L7" s="767"/>
      <c r="M7" s="769"/>
      <c r="O7" s="10"/>
      <c r="P7" s="4"/>
    </row>
    <row r="8" spans="1:256">
      <c r="A8" s="412"/>
      <c r="B8" s="770"/>
      <c r="C8" s="767"/>
      <c r="D8" s="767"/>
      <c r="E8" s="767"/>
      <c r="F8" s="767"/>
      <c r="G8" s="767"/>
      <c r="H8" s="768"/>
      <c r="I8" s="767"/>
      <c r="J8" s="767"/>
      <c r="K8" s="767"/>
      <c r="L8" s="767"/>
      <c r="M8" s="769"/>
    </row>
    <row r="9" spans="1:256">
      <c r="A9" s="412"/>
      <c r="B9" s="770"/>
      <c r="C9" s="771"/>
      <c r="D9" s="771"/>
      <c r="E9" s="771"/>
      <c r="F9" s="771"/>
      <c r="G9" s="771"/>
      <c r="H9" s="768"/>
      <c r="I9" s="772"/>
      <c r="J9" s="772"/>
      <c r="K9" s="772"/>
      <c r="L9" s="772"/>
      <c r="M9" s="413"/>
    </row>
    <row r="10" spans="1:256" ht="14.25">
      <c r="A10" s="773"/>
      <c r="B10" s="774" t="s">
        <v>129</v>
      </c>
      <c r="C10" s="775"/>
      <c r="D10" s="1007"/>
      <c r="E10" s="1007"/>
      <c r="F10" s="1007"/>
      <c r="G10" s="1007"/>
      <c r="H10" s="1007"/>
      <c r="I10" s="776"/>
      <c r="J10" s="776"/>
      <c r="K10" s="777"/>
      <c r="L10" s="777"/>
      <c r="M10" s="778"/>
      <c r="O10" s="10"/>
      <c r="P10" s="4"/>
    </row>
    <row r="11" spans="1:256" ht="14.25">
      <c r="A11" s="537"/>
      <c r="B11" s="774" t="s">
        <v>131</v>
      </c>
      <c r="C11" s="779"/>
      <c r="D11" s="1000"/>
      <c r="E11" s="1000"/>
      <c r="F11" s="1000"/>
      <c r="G11" s="1000"/>
      <c r="H11" s="1000"/>
      <c r="I11" s="776"/>
      <c r="J11" s="776"/>
      <c r="K11" s="780"/>
      <c r="L11" s="780"/>
      <c r="M11" s="781"/>
    </row>
    <row r="12" spans="1:256" ht="14.25">
      <c r="A12" s="537"/>
      <c r="B12" s="774" t="s">
        <v>128</v>
      </c>
      <c r="C12" s="782"/>
      <c r="D12" s="1000"/>
      <c r="E12" s="1000"/>
      <c r="F12" s="1000"/>
      <c r="G12" s="1000"/>
      <c r="H12" s="1000"/>
      <c r="I12" s="783"/>
      <c r="J12" s="783"/>
      <c r="K12" s="784"/>
      <c r="L12" s="784"/>
      <c r="M12" s="540"/>
    </row>
    <row r="13" spans="1:256" ht="14.25">
      <c r="A13" s="537"/>
      <c r="B13" s="774" t="s">
        <v>938</v>
      </c>
      <c r="C13" s="785"/>
      <c r="D13" s="1008"/>
      <c r="E13" s="1008"/>
      <c r="F13" s="1008"/>
      <c r="G13" s="1008"/>
      <c r="H13" s="1008"/>
      <c r="I13" s="786"/>
      <c r="J13" s="783"/>
      <c r="K13" s="784"/>
      <c r="L13" s="784"/>
      <c r="M13" s="540"/>
    </row>
    <row r="14" spans="1:256">
      <c r="A14" s="787"/>
      <c r="B14" s="758"/>
      <c r="C14" s="785"/>
      <c r="D14" s="785"/>
      <c r="E14" s="785"/>
      <c r="F14" s="785"/>
      <c r="G14" s="788"/>
      <c r="H14" s="789"/>
      <c r="I14" s="789"/>
      <c r="J14" s="789"/>
      <c r="K14" s="785"/>
      <c r="L14" s="785"/>
      <c r="M14" s="790"/>
    </row>
    <row r="15" spans="1:256" ht="14.25">
      <c r="A15" s="787"/>
      <c r="B15" s="774" t="s">
        <v>126</v>
      </c>
      <c r="C15" s="785"/>
      <c r="D15" s="1008"/>
      <c r="E15" s="1008"/>
      <c r="F15" s="1008"/>
      <c r="G15" s="1008"/>
      <c r="H15" s="1008"/>
      <c r="I15" s="786"/>
      <c r="J15" s="786"/>
      <c r="K15" s="785"/>
      <c r="L15" s="785"/>
      <c r="M15" s="790"/>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row>
    <row r="16" spans="1:256" ht="15">
      <c r="A16" s="791"/>
      <c r="B16" s="774" t="s">
        <v>991</v>
      </c>
      <c r="C16" s="792"/>
      <c r="D16" s="1000"/>
      <c r="E16" s="1000"/>
      <c r="F16" s="1000"/>
      <c r="G16" s="1000"/>
      <c r="H16" s="1000"/>
      <c r="I16" s="793"/>
      <c r="J16" s="794" t="s">
        <v>929</v>
      </c>
      <c r="K16" s="620"/>
      <c r="L16" s="620"/>
      <c r="M16" s="79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row>
    <row r="17" spans="1:256" ht="15">
      <c r="A17" s="796"/>
      <c r="B17" s="797"/>
      <c r="C17" s="797"/>
      <c r="D17" s="798"/>
      <c r="E17" s="798"/>
      <c r="F17" s="799"/>
      <c r="G17" s="800"/>
      <c r="H17" s="793"/>
      <c r="I17" s="793"/>
      <c r="J17" s="793"/>
      <c r="K17" s="800"/>
      <c r="L17" s="800"/>
      <c r="M17" s="79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row>
    <row r="18" spans="1:256" ht="15">
      <c r="A18" s="796"/>
      <c r="B18" s="792"/>
      <c r="C18" s="792"/>
      <c r="D18" s="800"/>
      <c r="E18" s="800"/>
      <c r="F18" s="801"/>
      <c r="G18" s="800"/>
      <c r="H18" s="793"/>
      <c r="I18" s="793"/>
      <c r="J18" s="793"/>
      <c r="K18" s="800"/>
      <c r="L18" s="800"/>
      <c r="M18" s="795"/>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row>
    <row r="19" spans="1:256" ht="15">
      <c r="A19" s="796"/>
      <c r="B19" s="802" t="s">
        <v>930</v>
      </c>
      <c r="C19" s="792"/>
      <c r="D19" s="800"/>
      <c r="E19" s="800"/>
      <c r="F19" s="801"/>
      <c r="G19" s="800"/>
      <c r="H19" s="793"/>
      <c r="I19" s="793"/>
      <c r="J19" s="793"/>
      <c r="K19" s="800"/>
      <c r="L19" s="800"/>
      <c r="M19" s="795"/>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row>
    <row r="20" spans="1:256" ht="15">
      <c r="A20" s="796"/>
      <c r="B20" s="792"/>
      <c r="C20" s="792"/>
      <c r="D20" s="800"/>
      <c r="E20" s="800"/>
      <c r="F20" s="801"/>
      <c r="G20" s="800"/>
      <c r="H20" s="793"/>
      <c r="I20" s="793"/>
      <c r="J20" s="793"/>
      <c r="K20" s="800"/>
      <c r="L20" s="800"/>
      <c r="M20" s="795"/>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row>
    <row r="21" spans="1:256" ht="15">
      <c r="A21" s="796"/>
      <c r="B21" s="803" t="s">
        <v>946</v>
      </c>
      <c r="C21" s="804"/>
      <c r="D21" s="805"/>
      <c r="E21" s="805"/>
      <c r="F21" s="806"/>
      <c r="G21" s="805"/>
      <c r="H21" s="794"/>
      <c r="I21" s="793"/>
      <c r="J21" s="793"/>
      <c r="K21" s="800"/>
      <c r="L21" s="800"/>
      <c r="M21" s="795"/>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row>
    <row r="22" spans="1:256" ht="15">
      <c r="A22" s="796"/>
      <c r="B22" s="803" t="s">
        <v>947</v>
      </c>
      <c r="C22" s="804"/>
      <c r="D22" s="805"/>
      <c r="E22" s="805"/>
      <c r="F22" s="806"/>
      <c r="G22" s="805"/>
      <c r="H22" s="794"/>
      <c r="I22" s="793"/>
      <c r="J22" s="793"/>
      <c r="K22" s="800"/>
      <c r="L22" s="800"/>
      <c r="M22" s="795"/>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row>
    <row r="23" spans="1:256" ht="15">
      <c r="A23" s="796"/>
      <c r="B23" s="803" t="s">
        <v>948</v>
      </c>
      <c r="C23" s="804"/>
      <c r="D23" s="805"/>
      <c r="E23" s="805"/>
      <c r="F23" s="806"/>
      <c r="G23" s="805"/>
      <c r="H23" s="794"/>
      <c r="I23" s="793"/>
      <c r="J23" s="793"/>
      <c r="K23" s="800"/>
      <c r="L23" s="800"/>
      <c r="M23" s="795"/>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row>
    <row r="24" spans="1:256" ht="15">
      <c r="A24" s="796"/>
      <c r="B24" s="803" t="s">
        <v>949</v>
      </c>
      <c r="C24" s="804"/>
      <c r="D24" s="805"/>
      <c r="E24" s="805"/>
      <c r="F24" s="806"/>
      <c r="G24" s="805"/>
      <c r="H24" s="794"/>
      <c r="I24" s="793"/>
      <c r="J24" s="793"/>
      <c r="K24" s="800"/>
      <c r="L24" s="800"/>
      <c r="M24" s="795"/>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row>
    <row r="25" spans="1:256" ht="15">
      <c r="A25" s="796"/>
      <c r="B25" s="803" t="s">
        <v>682</v>
      </c>
      <c r="C25" s="804"/>
      <c r="D25" s="805"/>
      <c r="E25" s="805"/>
      <c r="F25" s="806"/>
      <c r="G25" s="805"/>
      <c r="H25" s="794"/>
      <c r="I25" s="793"/>
      <c r="J25" s="793"/>
      <c r="K25" s="800"/>
      <c r="L25" s="800"/>
      <c r="M25" s="795"/>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row>
    <row r="26" spans="1:256" ht="15">
      <c r="A26" s="796"/>
      <c r="B26" s="803" t="s">
        <v>743</v>
      </c>
      <c r="C26" s="804"/>
      <c r="D26" s="805"/>
      <c r="E26" s="805"/>
      <c r="F26" s="806"/>
      <c r="G26" s="805"/>
      <c r="H26" s="794"/>
      <c r="I26" s="793"/>
      <c r="J26" s="793"/>
      <c r="K26" s="800"/>
      <c r="L26" s="800"/>
      <c r="M26" s="795"/>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row>
    <row r="27" spans="1:256" ht="15">
      <c r="A27" s="796"/>
      <c r="B27" s="803" t="s">
        <v>950</v>
      </c>
      <c r="C27" s="805"/>
      <c r="D27" s="805"/>
      <c r="E27" s="805"/>
      <c r="F27" s="806"/>
      <c r="G27" s="805"/>
      <c r="H27" s="794"/>
      <c r="I27" s="793"/>
      <c r="J27" s="793"/>
      <c r="K27" s="800"/>
      <c r="L27" s="800"/>
      <c r="M27" s="79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row>
    <row r="28" spans="1:256" ht="15">
      <c r="A28" s="796"/>
      <c r="B28" s="803" t="s">
        <v>137</v>
      </c>
      <c r="C28" s="805"/>
      <c r="D28" s="805"/>
      <c r="E28" s="805"/>
      <c r="F28" s="806"/>
      <c r="G28" s="805"/>
      <c r="H28" s="794"/>
      <c r="I28" s="793"/>
      <c r="J28" s="793"/>
      <c r="K28" s="800"/>
      <c r="L28" s="800"/>
      <c r="M28" s="795"/>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row>
    <row r="29" spans="1:256" ht="15">
      <c r="A29" s="796"/>
      <c r="B29" s="807" t="s">
        <v>951</v>
      </c>
      <c r="C29" s="707"/>
      <c r="D29" s="800"/>
      <c r="E29" s="800"/>
      <c r="F29" s="707"/>
      <c r="G29" s="800"/>
      <c r="H29" s="793"/>
      <c r="I29" s="793"/>
      <c r="J29" s="793"/>
      <c r="K29" s="800"/>
      <c r="L29" s="800"/>
      <c r="M29" s="795"/>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row>
    <row r="30" spans="1:256" ht="15">
      <c r="A30" s="796"/>
      <c r="B30" s="807"/>
      <c r="C30" s="707"/>
      <c r="D30" s="800"/>
      <c r="E30" s="800"/>
      <c r="F30" s="707"/>
      <c r="G30" s="800"/>
      <c r="H30" s="793"/>
      <c r="I30" s="793"/>
      <c r="J30" s="793"/>
      <c r="K30" s="800"/>
      <c r="L30" s="800"/>
      <c r="M30" s="795"/>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row>
    <row r="31" spans="1:256" ht="15">
      <c r="A31" s="796"/>
      <c r="B31" s="774" t="s">
        <v>931</v>
      </c>
      <c r="C31" s="804"/>
      <c r="D31" s="805"/>
      <c r="E31" s="805"/>
      <c r="F31" s="806"/>
      <c r="G31" s="805"/>
      <c r="H31" s="794"/>
      <c r="I31" s="794"/>
      <c r="J31" s="794"/>
      <c r="K31" s="805"/>
      <c r="L31" s="805"/>
      <c r="M31" s="795"/>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row>
    <row r="32" spans="1:256" ht="15">
      <c r="A32" s="796"/>
      <c r="B32" s="774"/>
      <c r="C32" s="804"/>
      <c r="D32" s="805"/>
      <c r="E32" s="805"/>
      <c r="F32" s="806"/>
      <c r="G32" s="805"/>
      <c r="H32" s="794"/>
      <c r="I32" s="794"/>
      <c r="J32" s="794"/>
      <c r="K32" s="805"/>
      <c r="L32" s="805"/>
      <c r="M32" s="795"/>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row>
    <row r="33" spans="1:256" ht="15">
      <c r="A33" s="796"/>
      <c r="B33" s="1001" t="s">
        <v>932</v>
      </c>
      <c r="C33" s="1001"/>
      <c r="D33" s="1001"/>
      <c r="E33" s="1001"/>
      <c r="F33" s="1001"/>
      <c r="G33" s="1001"/>
      <c r="H33" s="1001"/>
      <c r="I33" s="1001"/>
      <c r="J33" s="1001"/>
      <c r="K33" s="1001"/>
      <c r="L33" s="1001"/>
      <c r="M33" s="795"/>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row>
    <row r="34" spans="1:256" ht="15">
      <c r="A34" s="796"/>
      <c r="B34" s="1001"/>
      <c r="C34" s="1001"/>
      <c r="D34" s="1001"/>
      <c r="E34" s="1001"/>
      <c r="F34" s="1001"/>
      <c r="G34" s="1001"/>
      <c r="H34" s="1001"/>
      <c r="I34" s="1001"/>
      <c r="J34" s="1001"/>
      <c r="K34" s="1001"/>
      <c r="L34" s="1001"/>
      <c r="M34" s="795"/>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row>
    <row r="35" spans="1:256" ht="15">
      <c r="A35" s="796"/>
      <c r="B35" s="792"/>
      <c r="C35" s="792"/>
      <c r="D35" s="800"/>
      <c r="E35" s="800"/>
      <c r="F35" s="801"/>
      <c r="G35" s="800"/>
      <c r="H35" s="793"/>
      <c r="I35" s="793"/>
      <c r="J35" s="793"/>
      <c r="K35" s="800"/>
      <c r="L35" s="800"/>
      <c r="M35" s="795"/>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row>
    <row r="36" spans="1:256" ht="15">
      <c r="A36" s="796"/>
      <c r="B36" s="792"/>
      <c r="C36" s="792"/>
      <c r="D36" s="800"/>
      <c r="E36" s="800"/>
      <c r="F36" s="801"/>
      <c r="G36" s="800"/>
      <c r="H36" s="793"/>
      <c r="I36" s="793"/>
      <c r="J36" s="793"/>
      <c r="K36" s="800"/>
      <c r="L36" s="800"/>
      <c r="M36" s="795"/>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row>
    <row r="37" spans="1:256" ht="15">
      <c r="A37" s="796"/>
      <c r="B37" s="792"/>
      <c r="C37" s="792"/>
      <c r="D37" s="800"/>
      <c r="E37" s="800"/>
      <c r="F37" s="801"/>
      <c r="G37" s="800"/>
      <c r="H37" s="793"/>
      <c r="I37" s="793"/>
      <c r="J37" s="793"/>
      <c r="K37" s="800"/>
      <c r="L37" s="800"/>
      <c r="M37" s="795"/>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row>
    <row r="38" spans="1:256" ht="15">
      <c r="A38" s="796"/>
      <c r="B38" s="1002"/>
      <c r="C38" s="1002"/>
      <c r="D38" s="1002"/>
      <c r="E38" s="800"/>
      <c r="F38" s="1003"/>
      <c r="G38" s="1003"/>
      <c r="H38" s="1003"/>
      <c r="I38" s="793"/>
      <c r="J38" s="1004"/>
      <c r="K38" s="1004"/>
      <c r="L38" s="1004"/>
      <c r="M38" s="795"/>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row>
    <row r="39" spans="1:256" ht="15">
      <c r="A39" s="796"/>
      <c r="B39" s="988" t="s">
        <v>933</v>
      </c>
      <c r="C39" s="988"/>
      <c r="D39" s="988"/>
      <c r="E39" s="808"/>
      <c r="F39" s="989" t="s">
        <v>58</v>
      </c>
      <c r="G39" s="989"/>
      <c r="H39" s="989"/>
      <c r="I39" s="809"/>
      <c r="J39" s="990" t="s">
        <v>7</v>
      </c>
      <c r="K39" s="990"/>
      <c r="L39" s="990"/>
      <c r="M39" s="795"/>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row>
    <row r="40" spans="1:256" ht="15">
      <c r="A40" s="796"/>
      <c r="B40" s="792"/>
      <c r="C40" s="792"/>
      <c r="D40" s="800"/>
      <c r="E40" s="800"/>
      <c r="F40" s="801"/>
      <c r="G40" s="800"/>
      <c r="H40" s="793"/>
      <c r="I40" s="793"/>
      <c r="J40" s="793"/>
      <c r="K40" s="800"/>
      <c r="L40" s="800"/>
      <c r="M40" s="795"/>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row>
    <row r="41" spans="1:256" ht="15">
      <c r="A41" s="796"/>
      <c r="B41" s="792"/>
      <c r="C41" s="792"/>
      <c r="D41" s="800"/>
      <c r="E41" s="800"/>
      <c r="F41" s="801"/>
      <c r="G41" s="800"/>
      <c r="H41" s="793"/>
      <c r="I41" s="793"/>
      <c r="J41" s="793"/>
      <c r="K41" s="800"/>
      <c r="L41" s="800"/>
      <c r="M41" s="795"/>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row>
    <row r="42" spans="1:256" ht="15">
      <c r="A42" s="796"/>
      <c r="B42" s="792"/>
      <c r="C42" s="792"/>
      <c r="D42" s="800"/>
      <c r="E42" s="800"/>
      <c r="F42" s="801"/>
      <c r="G42" s="800"/>
      <c r="H42" s="793"/>
      <c r="I42" s="793"/>
      <c r="J42" s="793"/>
      <c r="K42" s="800"/>
      <c r="L42" s="800"/>
      <c r="M42" s="795"/>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row>
    <row r="43" spans="1:256" ht="15">
      <c r="A43" s="796"/>
      <c r="B43" s="792"/>
      <c r="C43" s="792"/>
      <c r="D43" s="800"/>
      <c r="E43" s="800"/>
      <c r="F43" s="801"/>
      <c r="G43" s="800"/>
      <c r="H43" s="793"/>
      <c r="I43" s="793"/>
      <c r="J43" s="793"/>
      <c r="K43" s="800"/>
      <c r="L43" s="800"/>
      <c r="M43" s="795"/>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row>
    <row r="44" spans="1:256" ht="15">
      <c r="A44" s="796"/>
      <c r="B44" s="792"/>
      <c r="C44" s="792"/>
      <c r="D44" s="800"/>
      <c r="E44" s="800"/>
      <c r="F44" s="801"/>
      <c r="G44" s="800"/>
      <c r="H44" s="793"/>
      <c r="I44" s="793"/>
      <c r="J44" s="793"/>
      <c r="K44" s="800"/>
      <c r="L44" s="800"/>
      <c r="M44" s="795"/>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row>
    <row r="45" spans="1:256" ht="15">
      <c r="A45" s="796"/>
      <c r="B45" s="792"/>
      <c r="C45" s="792"/>
      <c r="D45" s="800"/>
      <c r="E45" s="800"/>
      <c r="F45" s="801"/>
      <c r="G45" s="800"/>
      <c r="H45" s="793"/>
      <c r="I45" s="793"/>
      <c r="J45" s="793"/>
      <c r="K45" s="800"/>
      <c r="L45" s="800"/>
      <c r="M45" s="795"/>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row>
    <row r="46" spans="1:256" ht="15">
      <c r="A46" s="796"/>
      <c r="B46" s="792"/>
      <c r="C46" s="792"/>
      <c r="D46" s="800"/>
      <c r="E46" s="800"/>
      <c r="F46" s="801"/>
      <c r="G46" s="800"/>
      <c r="H46" s="793"/>
      <c r="I46" s="793"/>
      <c r="J46" s="793"/>
      <c r="K46" s="800"/>
      <c r="L46" s="800"/>
      <c r="M46" s="795"/>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row>
    <row r="47" spans="1:256" ht="15">
      <c r="A47" s="796"/>
      <c r="B47" s="792"/>
      <c r="C47" s="792"/>
      <c r="D47" s="800"/>
      <c r="E47" s="800"/>
      <c r="F47" s="801"/>
      <c r="G47" s="800"/>
      <c r="H47" s="793"/>
      <c r="I47" s="793"/>
      <c r="J47" s="793"/>
      <c r="K47" s="800"/>
      <c r="L47" s="800"/>
      <c r="M47" s="795"/>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row>
    <row r="48" spans="1:256" ht="15">
      <c r="A48" s="796"/>
      <c r="B48" s="792"/>
      <c r="C48" s="792"/>
      <c r="D48" s="800"/>
      <c r="E48" s="800"/>
      <c r="F48" s="801"/>
      <c r="G48" s="800"/>
      <c r="H48" s="793"/>
      <c r="I48" s="793"/>
      <c r="J48" s="793"/>
      <c r="K48" s="800"/>
      <c r="L48" s="800"/>
      <c r="M48" s="795"/>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row>
    <row r="49" spans="1:256" ht="15">
      <c r="A49" s="796"/>
      <c r="B49" s="792"/>
      <c r="C49" s="792"/>
      <c r="D49" s="800"/>
      <c r="E49" s="800"/>
      <c r="F49" s="801"/>
      <c r="G49" s="800"/>
      <c r="H49" s="793"/>
      <c r="I49" s="793"/>
      <c r="J49" s="793"/>
      <c r="K49" s="800"/>
      <c r="L49" s="800"/>
      <c r="M49" s="795"/>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row>
    <row r="50" spans="1:256" ht="15">
      <c r="A50" s="810"/>
      <c r="B50" s="811"/>
      <c r="C50" s="811"/>
      <c r="D50" s="758"/>
      <c r="E50" s="758"/>
      <c r="F50" s="758"/>
      <c r="G50" s="758"/>
      <c r="H50" s="758"/>
      <c r="I50" s="758"/>
      <c r="J50" s="758"/>
      <c r="K50" s="758"/>
      <c r="L50" s="758"/>
      <c r="M50" s="812"/>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row>
    <row r="51" spans="1:256">
      <c r="A51" s="813"/>
      <c r="B51" s="758"/>
      <c r="C51" s="758"/>
      <c r="D51" s="758"/>
      <c r="E51" s="758"/>
      <c r="F51" s="758"/>
      <c r="G51" s="758"/>
      <c r="H51" s="758"/>
      <c r="I51" s="758"/>
      <c r="J51" s="758"/>
      <c r="K51" s="758"/>
      <c r="L51" s="758"/>
      <c r="M51" s="814"/>
    </row>
    <row r="52" spans="1:256">
      <c r="A52" s="813"/>
      <c r="B52" s="815"/>
      <c r="C52" s="815"/>
      <c r="D52" s="815"/>
      <c r="E52" s="815"/>
      <c r="F52" s="815"/>
      <c r="G52" s="815"/>
      <c r="H52" s="815"/>
      <c r="I52" s="815"/>
      <c r="J52" s="815"/>
      <c r="K52" s="815"/>
      <c r="L52" s="815"/>
      <c r="M52" s="814"/>
    </row>
    <row r="53" spans="1:256">
      <c r="A53" s="813"/>
      <c r="B53" s="758"/>
      <c r="C53" s="758"/>
      <c r="D53" s="816"/>
      <c r="E53" s="816"/>
      <c r="F53" s="816"/>
      <c r="G53" s="816"/>
      <c r="H53" s="816"/>
      <c r="I53" s="816"/>
      <c r="J53" s="817"/>
      <c r="K53" s="816"/>
      <c r="L53" s="816"/>
      <c r="M53" s="814"/>
    </row>
    <row r="54" spans="1:256" ht="13.5" thickBot="1">
      <c r="A54" s="818"/>
      <c r="B54" s="819"/>
      <c r="C54" s="820"/>
      <c r="D54" s="821"/>
      <c r="E54" s="821"/>
      <c r="F54" s="822"/>
      <c r="G54" s="819"/>
      <c r="H54" s="823"/>
      <c r="I54" s="819"/>
      <c r="J54" s="819"/>
      <c r="K54" s="819"/>
      <c r="L54" s="819"/>
      <c r="M54" s="824"/>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row>
  </sheetData>
  <mergeCells count="15">
    <mergeCell ref="B39:D39"/>
    <mergeCell ref="F39:H39"/>
    <mergeCell ref="J39:L39"/>
    <mergeCell ref="A1:M5"/>
    <mergeCell ref="D16:H16"/>
    <mergeCell ref="B33:L34"/>
    <mergeCell ref="B38:D38"/>
    <mergeCell ref="F38:H38"/>
    <mergeCell ref="J38:L38"/>
    <mergeCell ref="B6:M6"/>
    <mergeCell ref="D10:H10"/>
    <mergeCell ref="D11:H11"/>
    <mergeCell ref="D12:H12"/>
    <mergeCell ref="D15:H15"/>
    <mergeCell ref="D13:H13"/>
  </mergeCells>
  <pageMargins left="0.17" right="0.25" top="0.41" bottom="0.68" header="0.17" footer="0.16"/>
  <pageSetup scale="80" orientation="portrait" r:id="rId1"/>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17507" r:id="rId4" name="Check Box 3">
              <controlPr locked="0" defaultSize="0" autoFill="0" autoLine="0" autoPict="0">
                <anchor moveWithCells="1" sizeWithCells="1">
                  <from>
                    <xdr:col>0</xdr:col>
                    <xdr:colOff>47625</xdr:colOff>
                    <xdr:row>21</xdr:row>
                    <xdr:rowOff>19050</xdr:rowOff>
                  </from>
                  <to>
                    <xdr:col>1</xdr:col>
                    <xdr:colOff>47625</xdr:colOff>
                    <xdr:row>21</xdr:row>
                    <xdr:rowOff>180975</xdr:rowOff>
                  </to>
                </anchor>
              </controlPr>
            </control>
          </mc:Choice>
        </mc:AlternateContent>
        <mc:AlternateContent xmlns:mc="http://schemas.openxmlformats.org/markup-compatibility/2006">
          <mc:Choice Requires="x14">
            <control shapeId="4117508" r:id="rId5" name="Check Box 4">
              <controlPr locked="0" defaultSize="0" autoFill="0" autoLine="0" autoPict="0">
                <anchor moveWithCells="1" sizeWithCells="1">
                  <from>
                    <xdr:col>0</xdr:col>
                    <xdr:colOff>47625</xdr:colOff>
                    <xdr:row>22</xdr:row>
                    <xdr:rowOff>19050</xdr:rowOff>
                  </from>
                  <to>
                    <xdr:col>1</xdr:col>
                    <xdr:colOff>47625</xdr:colOff>
                    <xdr:row>22</xdr:row>
                    <xdr:rowOff>180975</xdr:rowOff>
                  </to>
                </anchor>
              </controlPr>
            </control>
          </mc:Choice>
        </mc:AlternateContent>
        <mc:AlternateContent xmlns:mc="http://schemas.openxmlformats.org/markup-compatibility/2006">
          <mc:Choice Requires="x14">
            <control shapeId="4117509" r:id="rId6" name="Check Box 5">
              <controlPr locked="0" defaultSize="0" autoFill="0" autoLine="0" autoPict="0">
                <anchor moveWithCells="1" sizeWithCells="1">
                  <from>
                    <xdr:col>0</xdr:col>
                    <xdr:colOff>47625</xdr:colOff>
                    <xdr:row>23</xdr:row>
                    <xdr:rowOff>19050</xdr:rowOff>
                  </from>
                  <to>
                    <xdr:col>1</xdr:col>
                    <xdr:colOff>47625</xdr:colOff>
                    <xdr:row>23</xdr:row>
                    <xdr:rowOff>180975</xdr:rowOff>
                  </to>
                </anchor>
              </controlPr>
            </control>
          </mc:Choice>
        </mc:AlternateContent>
        <mc:AlternateContent xmlns:mc="http://schemas.openxmlformats.org/markup-compatibility/2006">
          <mc:Choice Requires="x14">
            <control shapeId="4117510" r:id="rId7" name="Check Box 6">
              <controlPr locked="0" defaultSize="0" autoFill="0" autoLine="0" autoPict="0">
                <anchor moveWithCells="1" sizeWithCells="1">
                  <from>
                    <xdr:col>0</xdr:col>
                    <xdr:colOff>47625</xdr:colOff>
                    <xdr:row>24</xdr:row>
                    <xdr:rowOff>19050</xdr:rowOff>
                  </from>
                  <to>
                    <xdr:col>1</xdr:col>
                    <xdr:colOff>47625</xdr:colOff>
                    <xdr:row>24</xdr:row>
                    <xdr:rowOff>180975</xdr:rowOff>
                  </to>
                </anchor>
              </controlPr>
            </control>
          </mc:Choice>
        </mc:AlternateContent>
        <mc:AlternateContent xmlns:mc="http://schemas.openxmlformats.org/markup-compatibility/2006">
          <mc:Choice Requires="x14">
            <control shapeId="4117511" r:id="rId8" name="Check Box 7">
              <controlPr locked="0" defaultSize="0" autoFill="0" autoLine="0" autoPict="0">
                <anchor moveWithCells="1" sizeWithCells="1">
                  <from>
                    <xdr:col>0</xdr:col>
                    <xdr:colOff>47625</xdr:colOff>
                    <xdr:row>25</xdr:row>
                    <xdr:rowOff>19050</xdr:rowOff>
                  </from>
                  <to>
                    <xdr:col>1</xdr:col>
                    <xdr:colOff>47625</xdr:colOff>
                    <xdr:row>25</xdr:row>
                    <xdr:rowOff>180975</xdr:rowOff>
                  </to>
                </anchor>
              </controlPr>
            </control>
          </mc:Choice>
        </mc:AlternateContent>
        <mc:AlternateContent xmlns:mc="http://schemas.openxmlformats.org/markup-compatibility/2006">
          <mc:Choice Requires="x14">
            <control shapeId="4117512" r:id="rId9" name="Check Box 8">
              <controlPr locked="0" defaultSize="0" autoFill="0" autoLine="0" autoPict="0">
                <anchor moveWithCells="1" sizeWithCells="1">
                  <from>
                    <xdr:col>0</xdr:col>
                    <xdr:colOff>47625</xdr:colOff>
                    <xdr:row>26</xdr:row>
                    <xdr:rowOff>19050</xdr:rowOff>
                  </from>
                  <to>
                    <xdr:col>1</xdr:col>
                    <xdr:colOff>47625</xdr:colOff>
                    <xdr:row>26</xdr:row>
                    <xdr:rowOff>180975</xdr:rowOff>
                  </to>
                </anchor>
              </controlPr>
            </control>
          </mc:Choice>
        </mc:AlternateContent>
        <mc:AlternateContent xmlns:mc="http://schemas.openxmlformats.org/markup-compatibility/2006">
          <mc:Choice Requires="x14">
            <control shapeId="4117513" r:id="rId10" name="Check Box 9">
              <controlPr locked="0" defaultSize="0" autoFill="0" autoLine="0" autoPict="0">
                <anchor moveWithCells="1" sizeWithCells="1">
                  <from>
                    <xdr:col>0</xdr:col>
                    <xdr:colOff>47625</xdr:colOff>
                    <xdr:row>27</xdr:row>
                    <xdr:rowOff>19050</xdr:rowOff>
                  </from>
                  <to>
                    <xdr:col>1</xdr:col>
                    <xdr:colOff>47625</xdr:colOff>
                    <xdr:row>27</xdr:row>
                    <xdr:rowOff>180975</xdr:rowOff>
                  </to>
                </anchor>
              </controlPr>
            </control>
          </mc:Choice>
        </mc:AlternateContent>
        <mc:AlternateContent xmlns:mc="http://schemas.openxmlformats.org/markup-compatibility/2006">
          <mc:Choice Requires="x14">
            <control shapeId="4117515" r:id="rId11" name="Check Box 11">
              <controlPr locked="0" defaultSize="0" autoFill="0" autoLine="0" autoPict="0">
                <anchor moveWithCells="1" sizeWithCells="1">
                  <from>
                    <xdr:col>0</xdr:col>
                    <xdr:colOff>47625</xdr:colOff>
                    <xdr:row>28</xdr:row>
                    <xdr:rowOff>19050</xdr:rowOff>
                  </from>
                  <to>
                    <xdr:col>1</xdr:col>
                    <xdr:colOff>47625</xdr:colOff>
                    <xdr:row>28</xdr:row>
                    <xdr:rowOff>180975</xdr:rowOff>
                  </to>
                </anchor>
              </controlPr>
            </control>
          </mc:Choice>
        </mc:AlternateContent>
        <mc:AlternateContent xmlns:mc="http://schemas.openxmlformats.org/markup-compatibility/2006">
          <mc:Choice Requires="x14">
            <control shapeId="4117516" r:id="rId12" name="Check Box 12">
              <controlPr locked="0" defaultSize="0" autoFill="0" autoLine="0" autoPict="0">
                <anchor moveWithCells="1" sizeWithCells="1">
                  <from>
                    <xdr:col>0</xdr:col>
                    <xdr:colOff>47625</xdr:colOff>
                    <xdr:row>20</xdr:row>
                    <xdr:rowOff>19050</xdr:rowOff>
                  </from>
                  <to>
                    <xdr:col>1</xdr:col>
                    <xdr:colOff>47625</xdr:colOff>
                    <xdr:row>20</xdr:row>
                    <xdr:rowOff>180975</xdr:rowOff>
                  </to>
                </anchor>
              </controlPr>
            </control>
          </mc:Choice>
        </mc:AlternateContent>
        <mc:AlternateContent xmlns:mc="http://schemas.openxmlformats.org/markup-compatibility/2006">
          <mc:Choice Requires="x14">
            <control shapeId="4117518" r:id="rId13" name="Check Box 14">
              <controlPr locked="0" defaultSize="0" autoFill="0" autoLine="0" autoPict="0">
                <anchor moveWithCells="1" sizeWithCells="1">
                  <from>
                    <xdr:col>0</xdr:col>
                    <xdr:colOff>47625</xdr:colOff>
                    <xdr:row>30</xdr:row>
                    <xdr:rowOff>19050</xdr:rowOff>
                  </from>
                  <to>
                    <xdr:col>1</xdr:col>
                    <xdr:colOff>47625</xdr:colOff>
                    <xdr:row>30</xdr:row>
                    <xdr:rowOff>180975</xdr:rowOff>
                  </to>
                </anchor>
              </controlPr>
            </control>
          </mc:Choice>
        </mc:AlternateContent>
        <mc:AlternateContent xmlns:mc="http://schemas.openxmlformats.org/markup-compatibility/2006">
          <mc:Choice Requires="x14">
            <control shapeId="4117520" r:id="rId14" name="Check Box 16">
              <controlPr locked="0" defaultSize="0" autoFill="0" autoLine="0" autoPict="0">
                <anchor moveWithCells="1" sizeWithCells="1">
                  <from>
                    <xdr:col>0</xdr:col>
                    <xdr:colOff>47625</xdr:colOff>
                    <xdr:row>32</xdr:row>
                    <xdr:rowOff>19050</xdr:rowOff>
                  </from>
                  <to>
                    <xdr:col>1</xdr:col>
                    <xdr:colOff>47625</xdr:colOff>
                    <xdr:row>32</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166"/>
  <sheetViews>
    <sheetView zoomScale="90" zoomScaleNormal="90" zoomScaleSheetLayoutView="80" workbookViewId="0">
      <selection activeCell="B18" sqref="B18:Q18"/>
    </sheetView>
  </sheetViews>
  <sheetFormatPr defaultColWidth="9.140625" defaultRowHeight="12.75"/>
  <cols>
    <col min="1" max="1" width="9.140625" style="600"/>
    <col min="2" max="2" width="5" style="600" customWidth="1"/>
    <col min="3" max="20" width="5.85546875" style="600" customWidth="1"/>
    <col min="21" max="22" width="9.140625" style="600"/>
    <col min="23" max="23" width="34.28515625" style="600" customWidth="1"/>
    <col min="24" max="25" width="9.140625" style="600" hidden="1" customWidth="1"/>
    <col min="26" max="26" width="28.140625" style="603" customWidth="1"/>
    <col min="27" max="27" width="34.85546875" style="603" customWidth="1"/>
    <col min="28" max="16384" width="9.140625" style="600"/>
  </cols>
  <sheetData>
    <row r="1" spans="1:27" ht="48.75" customHeight="1">
      <c r="A1" s="1106" t="s">
        <v>873</v>
      </c>
      <c r="B1" s="1106"/>
      <c r="C1" s="1106"/>
      <c r="D1" s="1106"/>
      <c r="E1" s="1106"/>
      <c r="F1" s="1106"/>
      <c r="G1" s="1106"/>
      <c r="H1" s="1106"/>
      <c r="I1" s="1106"/>
      <c r="J1" s="1106"/>
      <c r="K1" s="1106"/>
      <c r="L1" s="1106"/>
      <c r="M1" s="1106"/>
      <c r="N1" s="1106"/>
      <c r="O1" s="1106"/>
      <c r="P1" s="1106"/>
      <c r="Q1" s="1106"/>
      <c r="R1" s="1106"/>
      <c r="S1" s="1106"/>
      <c r="T1" s="1106"/>
      <c r="U1" s="1106"/>
      <c r="V1" s="1106"/>
      <c r="W1" s="1106"/>
      <c r="Z1" s="601"/>
      <c r="AA1" s="601"/>
    </row>
    <row r="2" spans="1:27">
      <c r="A2" s="1107" t="s">
        <v>665</v>
      </c>
      <c r="B2" s="1107"/>
      <c r="C2" s="1107"/>
      <c r="D2" s="1108" t="s">
        <v>872</v>
      </c>
      <c r="E2" s="1108"/>
      <c r="F2" s="1108"/>
      <c r="G2" s="1108"/>
      <c r="H2" s="1108"/>
      <c r="I2" s="1108"/>
      <c r="J2" s="1108"/>
      <c r="K2" s="1108"/>
      <c r="L2" s="602"/>
      <c r="M2" s="1107" t="s">
        <v>4</v>
      </c>
      <c r="N2" s="1107"/>
      <c r="O2" s="1107"/>
      <c r="P2" s="1107"/>
      <c r="Q2" s="1107"/>
      <c r="R2" s="1108" t="s">
        <v>432</v>
      </c>
      <c r="S2" s="1108"/>
      <c r="T2" s="1108"/>
      <c r="U2" s="1108"/>
      <c r="V2" s="1108"/>
      <c r="W2" s="1108"/>
    </row>
    <row r="3" spans="1:27">
      <c r="A3" s="1107" t="s">
        <v>666</v>
      </c>
      <c r="B3" s="1107"/>
      <c r="C3" s="1107"/>
      <c r="D3" s="1108" t="s">
        <v>956</v>
      </c>
      <c r="E3" s="1108"/>
      <c r="F3" s="1108"/>
      <c r="G3" s="1108"/>
      <c r="H3" s="1108"/>
      <c r="I3" s="1108"/>
      <c r="J3" s="1108"/>
      <c r="K3" s="1108"/>
      <c r="L3" s="602"/>
      <c r="M3" s="1107" t="s">
        <v>667</v>
      </c>
      <c r="N3" s="1107"/>
      <c r="O3" s="1107"/>
      <c r="P3" s="1107"/>
      <c r="Q3" s="1107"/>
      <c r="R3" s="1108" t="s">
        <v>611</v>
      </c>
      <c r="S3" s="1108"/>
      <c r="T3" s="1108"/>
      <c r="U3" s="1108"/>
      <c r="V3" s="1108"/>
      <c r="W3" s="1108"/>
    </row>
    <row r="4" spans="1:27">
      <c r="A4" s="1100" t="s">
        <v>874</v>
      </c>
      <c r="B4" s="1100"/>
      <c r="C4" s="1100"/>
      <c r="D4" s="1101"/>
      <c r="E4" s="1101"/>
      <c r="F4" s="1101"/>
      <c r="G4" s="1101"/>
      <c r="H4" s="1101"/>
      <c r="I4" s="1101"/>
      <c r="J4" s="1101"/>
      <c r="K4" s="1101"/>
      <c r="L4" s="604"/>
      <c r="M4" s="1102" t="s">
        <v>668</v>
      </c>
      <c r="N4" s="1102"/>
      <c r="O4" s="1102"/>
      <c r="P4" s="1102"/>
      <c r="Q4" s="1102"/>
      <c r="R4" s="1103" t="s">
        <v>612</v>
      </c>
      <c r="S4" s="1103"/>
      <c r="T4" s="1103"/>
      <c r="U4" s="1103"/>
      <c r="V4" s="1103"/>
      <c r="W4" s="1103"/>
    </row>
    <row r="5" spans="1:27">
      <c r="A5" s="1102"/>
      <c r="B5" s="1102"/>
      <c r="C5" s="1102"/>
      <c r="D5" s="1104"/>
      <c r="E5" s="1104"/>
      <c r="F5" s="1104"/>
      <c r="G5" s="1104"/>
      <c r="H5" s="1104"/>
      <c r="I5" s="1104"/>
      <c r="J5" s="1104"/>
      <c r="K5" s="1104"/>
      <c r="L5" s="605"/>
      <c r="M5" s="1102" t="s">
        <v>875</v>
      </c>
      <c r="N5" s="1102"/>
      <c r="O5" s="1102"/>
      <c r="P5" s="1102"/>
      <c r="Q5" s="1102"/>
      <c r="R5" s="1105"/>
      <c r="S5" s="1105"/>
      <c r="T5" s="1105"/>
      <c r="U5" s="1105"/>
      <c r="V5" s="1105"/>
      <c r="W5" s="1105"/>
    </row>
    <row r="6" spans="1:27" ht="14.25">
      <c r="A6" s="606"/>
      <c r="B6" s="606"/>
      <c r="C6" s="1096" t="s">
        <v>137</v>
      </c>
      <c r="D6" s="1098" t="s">
        <v>669</v>
      </c>
      <c r="E6" s="1090" t="s">
        <v>670</v>
      </c>
      <c r="F6" s="1091" t="s">
        <v>671</v>
      </c>
      <c r="G6" s="1090" t="s">
        <v>672</v>
      </c>
      <c r="H6" s="1091" t="s">
        <v>673</v>
      </c>
      <c r="I6" s="1091" t="s">
        <v>674</v>
      </c>
      <c r="J6" s="1091" t="s">
        <v>675</v>
      </c>
      <c r="K6" s="1091" t="s">
        <v>676</v>
      </c>
      <c r="L6" s="1090" t="s">
        <v>677</v>
      </c>
      <c r="M6" s="1090" t="s">
        <v>678</v>
      </c>
      <c r="N6" s="1091" t="s">
        <v>679</v>
      </c>
      <c r="O6" s="1090" t="s">
        <v>680</v>
      </c>
      <c r="P6" s="1091" t="s">
        <v>681</v>
      </c>
      <c r="Q6" s="1090" t="s">
        <v>682</v>
      </c>
      <c r="R6" s="1090" t="s">
        <v>683</v>
      </c>
      <c r="S6" s="1090" t="s">
        <v>1011</v>
      </c>
      <c r="T6" s="1094"/>
      <c r="U6" s="682"/>
      <c r="V6" s="682"/>
      <c r="W6" s="682"/>
    </row>
    <row r="7" spans="1:27" ht="14.25">
      <c r="A7" s="606"/>
      <c r="B7" s="606"/>
      <c r="C7" s="1097"/>
      <c r="D7" s="1098"/>
      <c r="E7" s="1090"/>
      <c r="F7" s="1091"/>
      <c r="G7" s="1090"/>
      <c r="H7" s="1091"/>
      <c r="I7" s="1091"/>
      <c r="J7" s="1091"/>
      <c r="K7" s="1091"/>
      <c r="L7" s="1090"/>
      <c r="M7" s="1091"/>
      <c r="N7" s="1091"/>
      <c r="O7" s="1090"/>
      <c r="P7" s="1091"/>
      <c r="Q7" s="1091"/>
      <c r="R7" s="1091"/>
      <c r="S7" s="1090"/>
      <c r="T7" s="1094"/>
      <c r="U7" s="682"/>
      <c r="V7" s="682"/>
      <c r="W7" s="682"/>
    </row>
    <row r="8" spans="1:27" ht="14.25">
      <c r="A8" s="683"/>
      <c r="B8" s="683"/>
      <c r="C8" s="1097"/>
      <c r="D8" s="1098"/>
      <c r="E8" s="1090"/>
      <c r="F8" s="1091"/>
      <c r="G8" s="1090"/>
      <c r="H8" s="1091"/>
      <c r="I8" s="1091"/>
      <c r="J8" s="1091"/>
      <c r="K8" s="1091"/>
      <c r="L8" s="1090"/>
      <c r="M8" s="1091"/>
      <c r="N8" s="1091"/>
      <c r="O8" s="1090"/>
      <c r="P8" s="1091"/>
      <c r="Q8" s="1091"/>
      <c r="R8" s="1091"/>
      <c r="S8" s="1090"/>
      <c r="T8" s="1094"/>
      <c r="U8" s="683"/>
      <c r="V8" s="683"/>
      <c r="W8" s="683"/>
    </row>
    <row r="9" spans="1:27" ht="14.25">
      <c r="A9" s="683"/>
      <c r="B9" s="683"/>
      <c r="C9" s="1097"/>
      <c r="D9" s="1098"/>
      <c r="E9" s="1090"/>
      <c r="F9" s="1091"/>
      <c r="G9" s="1090"/>
      <c r="H9" s="1091"/>
      <c r="I9" s="1091"/>
      <c r="J9" s="1091"/>
      <c r="K9" s="1091"/>
      <c r="L9" s="1090"/>
      <c r="M9" s="1091"/>
      <c r="N9" s="1091"/>
      <c r="O9" s="1090"/>
      <c r="P9" s="1091"/>
      <c r="Q9" s="1091"/>
      <c r="R9" s="1091"/>
      <c r="S9" s="1090"/>
      <c r="T9" s="1094"/>
      <c r="U9" s="683"/>
      <c r="V9" s="683"/>
      <c r="W9" s="683"/>
    </row>
    <row r="10" spans="1:27" ht="14.25">
      <c r="A10" s="683"/>
      <c r="B10" s="683"/>
      <c r="C10" s="1097"/>
      <c r="D10" s="1098"/>
      <c r="E10" s="1090"/>
      <c r="F10" s="1091"/>
      <c r="G10" s="1090"/>
      <c r="H10" s="1091"/>
      <c r="I10" s="1091"/>
      <c r="J10" s="1091"/>
      <c r="K10" s="1091"/>
      <c r="L10" s="1090"/>
      <c r="M10" s="1091"/>
      <c r="N10" s="1091"/>
      <c r="O10" s="1090"/>
      <c r="P10" s="1091"/>
      <c r="Q10" s="1091"/>
      <c r="R10" s="1091"/>
      <c r="S10" s="1090"/>
      <c r="T10" s="1094"/>
      <c r="U10" s="683"/>
      <c r="V10" s="683"/>
      <c r="W10" s="683"/>
    </row>
    <row r="11" spans="1:27" ht="14.25">
      <c r="A11" s="683"/>
      <c r="B11" s="682"/>
      <c r="C11" s="1097"/>
      <c r="D11" s="1099"/>
      <c r="E11" s="1093"/>
      <c r="F11" s="1092"/>
      <c r="G11" s="1093"/>
      <c r="H11" s="1092"/>
      <c r="I11" s="1092"/>
      <c r="J11" s="1092"/>
      <c r="K11" s="1092"/>
      <c r="L11" s="1093"/>
      <c r="M11" s="1092"/>
      <c r="N11" s="1092"/>
      <c r="O11" s="1093"/>
      <c r="P11" s="1092"/>
      <c r="Q11" s="1092"/>
      <c r="R11" s="1092"/>
      <c r="S11" s="1093"/>
      <c r="T11" s="1095"/>
      <c r="U11" s="683"/>
      <c r="V11" s="683"/>
      <c r="W11" s="683"/>
    </row>
    <row r="12" spans="1:27" ht="14.25">
      <c r="A12" s="683"/>
      <c r="B12" s="683"/>
      <c r="C12" s="607" t="s">
        <v>684</v>
      </c>
      <c r="D12" s="608" t="s">
        <v>685</v>
      </c>
      <c r="E12" s="608" t="s">
        <v>686</v>
      </c>
      <c r="F12" s="608" t="s">
        <v>687</v>
      </c>
      <c r="G12" s="609" t="s">
        <v>688</v>
      </c>
      <c r="H12" s="609" t="s">
        <v>689</v>
      </c>
      <c r="I12" s="609" t="s">
        <v>690</v>
      </c>
      <c r="J12" s="609" t="s">
        <v>691</v>
      </c>
      <c r="K12" s="609" t="s">
        <v>692</v>
      </c>
      <c r="L12" s="609" t="s">
        <v>693</v>
      </c>
      <c r="M12" s="609" t="s">
        <v>694</v>
      </c>
      <c r="N12" s="609" t="s">
        <v>695</v>
      </c>
      <c r="O12" s="608" t="s">
        <v>696</v>
      </c>
      <c r="P12" s="608" t="s">
        <v>697</v>
      </c>
      <c r="Q12" s="608" t="s">
        <v>698</v>
      </c>
      <c r="R12" s="608" t="s">
        <v>699</v>
      </c>
      <c r="S12" s="608" t="s">
        <v>700</v>
      </c>
      <c r="T12" s="610"/>
      <c r="U12" s="683"/>
      <c r="V12" s="683"/>
      <c r="W12" s="683"/>
    </row>
    <row r="13" spans="1:27" ht="14.25">
      <c r="A13" s="684"/>
      <c r="B13" s="685"/>
      <c r="C13" s="1086" t="s">
        <v>835</v>
      </c>
      <c r="D13" s="1086"/>
      <c r="E13" s="1086"/>
      <c r="F13" s="1086"/>
      <c r="G13" s="1086"/>
      <c r="H13" s="1086"/>
      <c r="I13" s="1086"/>
      <c r="J13" s="1086"/>
      <c r="K13" s="1086"/>
      <c r="L13" s="1086"/>
      <c r="M13" s="1086"/>
      <c r="N13" s="1086"/>
      <c r="O13" s="1086"/>
      <c r="P13" s="1086"/>
      <c r="Q13" s="1086"/>
      <c r="R13" s="1086"/>
      <c r="S13" s="1086"/>
      <c r="T13" s="1086"/>
      <c r="U13" s="685"/>
      <c r="V13" s="685"/>
      <c r="W13" s="685"/>
    </row>
    <row r="14" spans="1:27" ht="27.75">
      <c r="A14" s="611" t="s">
        <v>876</v>
      </c>
      <c r="B14" s="1087" t="s">
        <v>701</v>
      </c>
      <c r="C14" s="1087"/>
      <c r="D14" s="1087"/>
      <c r="E14" s="1087"/>
      <c r="F14" s="1087"/>
      <c r="G14" s="1087"/>
      <c r="H14" s="1087"/>
      <c r="I14" s="1087"/>
      <c r="J14" s="1087"/>
      <c r="K14" s="1087"/>
      <c r="L14" s="1087"/>
      <c r="M14" s="1087"/>
      <c r="N14" s="1087"/>
      <c r="O14" s="1087"/>
      <c r="P14" s="1087"/>
      <c r="Q14" s="1087"/>
      <c r="R14" s="1087" t="s">
        <v>702</v>
      </c>
      <c r="S14" s="1087"/>
      <c r="T14" s="1087"/>
      <c r="U14" s="1087"/>
      <c r="V14" s="1087"/>
      <c r="W14" s="1087"/>
    </row>
    <row r="15" spans="1:27" ht="15">
      <c r="A15" s="643"/>
      <c r="B15" s="1088" t="s">
        <v>1026</v>
      </c>
      <c r="C15" s="1088"/>
      <c r="D15" s="1088"/>
      <c r="E15" s="1088"/>
      <c r="F15" s="1088"/>
      <c r="G15" s="1088"/>
      <c r="H15" s="1088"/>
      <c r="I15" s="1088"/>
      <c r="J15" s="1088"/>
      <c r="K15" s="1088"/>
      <c r="L15" s="1088"/>
      <c r="M15" s="1088"/>
      <c r="N15" s="1088"/>
      <c r="O15" s="1088"/>
      <c r="P15" s="1088"/>
      <c r="Q15" s="1089"/>
      <c r="R15" s="639" t="s">
        <v>703</v>
      </c>
      <c r="S15" s="639" t="s">
        <v>704</v>
      </c>
      <c r="T15" s="639" t="s">
        <v>705</v>
      </c>
      <c r="U15" s="1039" t="s">
        <v>706</v>
      </c>
      <c r="V15" s="1039"/>
      <c r="W15" s="1039"/>
    </row>
    <row r="16" spans="1:27" ht="44.25" customHeight="1">
      <c r="A16" s="644">
        <v>1</v>
      </c>
      <c r="B16" s="1083" t="s">
        <v>1027</v>
      </c>
      <c r="C16" s="1084"/>
      <c r="D16" s="1084"/>
      <c r="E16" s="1084"/>
      <c r="F16" s="1084"/>
      <c r="G16" s="1084"/>
      <c r="H16" s="1084"/>
      <c r="I16" s="1084"/>
      <c r="J16" s="1084"/>
      <c r="K16" s="1084"/>
      <c r="L16" s="1084"/>
      <c r="M16" s="1084"/>
      <c r="N16" s="1084"/>
      <c r="O16" s="1084"/>
      <c r="P16" s="1084"/>
      <c r="Q16" s="1085"/>
      <c r="R16" s="612"/>
      <c r="S16" s="645"/>
      <c r="T16" s="612"/>
      <c r="U16" s="1015"/>
      <c r="V16" s="1015"/>
      <c r="W16" s="1015"/>
      <c r="X16" s="613"/>
    </row>
    <row r="17" spans="1:28" ht="58.5" customHeight="1">
      <c r="A17" s="646" t="s">
        <v>957</v>
      </c>
      <c r="B17" s="1083" t="s">
        <v>992</v>
      </c>
      <c r="C17" s="1084"/>
      <c r="D17" s="1084"/>
      <c r="E17" s="1084"/>
      <c r="F17" s="1084"/>
      <c r="G17" s="1084"/>
      <c r="H17" s="1084"/>
      <c r="I17" s="1084"/>
      <c r="J17" s="1084"/>
      <c r="K17" s="1084"/>
      <c r="L17" s="1084"/>
      <c r="M17" s="1084"/>
      <c r="N17" s="1084"/>
      <c r="O17" s="1084"/>
      <c r="P17" s="1084"/>
      <c r="Q17" s="1085"/>
      <c r="R17" s="612"/>
      <c r="S17" s="612"/>
      <c r="T17" s="612"/>
      <c r="U17" s="1015"/>
      <c r="V17" s="1015"/>
      <c r="W17" s="1015"/>
      <c r="X17" s="613"/>
    </row>
    <row r="18" spans="1:28" ht="30" customHeight="1">
      <c r="A18" s="646">
        <v>2</v>
      </c>
      <c r="B18" s="1083" t="s">
        <v>993</v>
      </c>
      <c r="C18" s="1084"/>
      <c r="D18" s="1084"/>
      <c r="E18" s="1084"/>
      <c r="F18" s="1084"/>
      <c r="G18" s="1084"/>
      <c r="H18" s="1084"/>
      <c r="I18" s="1084"/>
      <c r="J18" s="1084"/>
      <c r="K18" s="1084"/>
      <c r="L18" s="1084"/>
      <c r="M18" s="1084"/>
      <c r="N18" s="1084"/>
      <c r="O18" s="1084"/>
      <c r="P18" s="1084"/>
      <c r="Q18" s="1085"/>
      <c r="R18" s="612"/>
      <c r="S18" s="645"/>
      <c r="T18" s="612"/>
      <c r="U18" s="1015"/>
      <c r="V18" s="1015"/>
      <c r="W18" s="1015"/>
      <c r="X18" s="613"/>
    </row>
    <row r="19" spans="1:28" ht="33" customHeight="1">
      <c r="A19" s="646" t="s">
        <v>958</v>
      </c>
      <c r="B19" s="1083" t="s">
        <v>994</v>
      </c>
      <c r="C19" s="1084"/>
      <c r="D19" s="1084"/>
      <c r="E19" s="1084"/>
      <c r="F19" s="1084"/>
      <c r="G19" s="1084"/>
      <c r="H19" s="1084"/>
      <c r="I19" s="1084"/>
      <c r="J19" s="1084"/>
      <c r="K19" s="1084"/>
      <c r="L19" s="1084"/>
      <c r="M19" s="1084"/>
      <c r="N19" s="1084"/>
      <c r="O19" s="1084"/>
      <c r="P19" s="1084"/>
      <c r="Q19" s="1085"/>
      <c r="R19" s="612"/>
      <c r="S19" s="612"/>
      <c r="T19" s="612"/>
      <c r="U19" s="1015"/>
      <c r="V19" s="1015"/>
      <c r="W19" s="1015"/>
      <c r="X19" s="614" t="s">
        <v>707</v>
      </c>
    </row>
    <row r="20" spans="1:28">
      <c r="A20" s="647" t="s">
        <v>684</v>
      </c>
      <c r="B20" s="1052" t="s">
        <v>708</v>
      </c>
      <c r="C20" s="1052"/>
      <c r="D20" s="1052"/>
      <c r="E20" s="1052"/>
      <c r="F20" s="1052"/>
      <c r="G20" s="1052"/>
      <c r="H20" s="1052"/>
      <c r="I20" s="1052"/>
      <c r="J20" s="1052"/>
      <c r="K20" s="1052"/>
      <c r="L20" s="1052"/>
      <c r="M20" s="1052"/>
      <c r="N20" s="1052"/>
      <c r="O20" s="1052"/>
      <c r="P20" s="1052"/>
      <c r="Q20" s="1052"/>
      <c r="R20" s="639" t="s">
        <v>703</v>
      </c>
      <c r="S20" s="639" t="s">
        <v>704</v>
      </c>
      <c r="T20" s="639" t="s">
        <v>705</v>
      </c>
      <c r="U20" s="1039" t="s">
        <v>706</v>
      </c>
      <c r="V20" s="1039"/>
      <c r="W20" s="1039"/>
    </row>
    <row r="21" spans="1:28" ht="24.95" customHeight="1">
      <c r="A21" s="648" t="s">
        <v>684</v>
      </c>
      <c r="B21" s="1049" t="s">
        <v>995</v>
      </c>
      <c r="C21" s="1050"/>
      <c r="D21" s="1050"/>
      <c r="E21" s="1050"/>
      <c r="F21" s="1050"/>
      <c r="G21" s="1050"/>
      <c r="H21" s="1050"/>
      <c r="I21" s="1050"/>
      <c r="J21" s="1050"/>
      <c r="K21" s="1050"/>
      <c r="L21" s="1050"/>
      <c r="M21" s="1050"/>
      <c r="N21" s="1050"/>
      <c r="O21" s="1050"/>
      <c r="P21" s="1050"/>
      <c r="Q21" s="1051"/>
      <c r="R21" s="612"/>
      <c r="S21" s="612"/>
      <c r="T21" s="612"/>
      <c r="U21" s="1015"/>
      <c r="V21" s="1015"/>
      <c r="W21" s="1015"/>
      <c r="X21" s="615"/>
    </row>
    <row r="22" spans="1:28" ht="24.95" customHeight="1">
      <c r="A22" s="648" t="s">
        <v>684</v>
      </c>
      <c r="B22" s="1057" t="s">
        <v>709</v>
      </c>
      <c r="C22" s="1057"/>
      <c r="D22" s="1057"/>
      <c r="E22" s="1057"/>
      <c r="F22" s="1057"/>
      <c r="G22" s="1057"/>
      <c r="H22" s="1057"/>
      <c r="I22" s="1057"/>
      <c r="J22" s="1057"/>
      <c r="K22" s="1057"/>
      <c r="L22" s="1057"/>
      <c r="M22" s="1057"/>
      <c r="N22" s="1057"/>
      <c r="O22" s="1057"/>
      <c r="P22" s="1057"/>
      <c r="Q22" s="1057"/>
      <c r="R22" s="612"/>
      <c r="S22" s="612"/>
      <c r="T22" s="612"/>
      <c r="U22" s="1016"/>
      <c r="V22" s="1016"/>
      <c r="W22" s="1016"/>
    </row>
    <row r="23" spans="1:28" ht="24.95" customHeight="1">
      <c r="A23" s="648" t="s">
        <v>684</v>
      </c>
      <c r="B23" s="1057" t="s">
        <v>877</v>
      </c>
      <c r="C23" s="1057"/>
      <c r="D23" s="1057"/>
      <c r="E23" s="1057"/>
      <c r="F23" s="1057"/>
      <c r="G23" s="1057"/>
      <c r="H23" s="1057"/>
      <c r="I23" s="1057"/>
      <c r="J23" s="1057"/>
      <c r="K23" s="1057"/>
      <c r="L23" s="1057"/>
      <c r="M23" s="1057"/>
      <c r="N23" s="1057"/>
      <c r="O23" s="1057"/>
      <c r="P23" s="1057"/>
      <c r="Q23" s="1057"/>
      <c r="R23" s="612"/>
      <c r="S23" s="612"/>
      <c r="T23" s="616"/>
      <c r="U23" s="1015"/>
      <c r="V23" s="1015"/>
      <c r="W23" s="1015"/>
    </row>
    <row r="24" spans="1:28" ht="24.95" customHeight="1">
      <c r="A24" s="648" t="s">
        <v>684</v>
      </c>
      <c r="B24" s="1057" t="s">
        <v>878</v>
      </c>
      <c r="C24" s="1057"/>
      <c r="D24" s="1057"/>
      <c r="E24" s="1057"/>
      <c r="F24" s="1057"/>
      <c r="G24" s="1057"/>
      <c r="H24" s="1057"/>
      <c r="I24" s="1057"/>
      <c r="J24" s="1057"/>
      <c r="K24" s="1057"/>
      <c r="L24" s="1057"/>
      <c r="M24" s="1057"/>
      <c r="N24" s="1057"/>
      <c r="O24" s="1057"/>
      <c r="P24" s="1057"/>
      <c r="Q24" s="1057"/>
      <c r="R24" s="612"/>
      <c r="S24" s="612"/>
      <c r="T24" s="616"/>
      <c r="U24" s="1015"/>
      <c r="V24" s="1015"/>
      <c r="W24" s="1015"/>
    </row>
    <row r="25" spans="1:28" ht="24.95" customHeight="1">
      <c r="A25" s="648" t="s">
        <v>684</v>
      </c>
      <c r="B25" s="1057" t="s">
        <v>710</v>
      </c>
      <c r="C25" s="1057"/>
      <c r="D25" s="1057"/>
      <c r="E25" s="1057"/>
      <c r="F25" s="1057"/>
      <c r="G25" s="1057"/>
      <c r="H25" s="1057"/>
      <c r="I25" s="1057"/>
      <c r="J25" s="1057"/>
      <c r="K25" s="1057"/>
      <c r="L25" s="1057"/>
      <c r="M25" s="1057"/>
      <c r="N25" s="1057"/>
      <c r="O25" s="1057"/>
      <c r="P25" s="1057"/>
      <c r="Q25" s="1057"/>
      <c r="R25" s="612"/>
      <c r="S25" s="612"/>
      <c r="T25" s="616"/>
      <c r="U25" s="1015"/>
      <c r="V25" s="1015"/>
      <c r="W25" s="1015"/>
    </row>
    <row r="26" spans="1:28" ht="24.95" customHeight="1">
      <c r="A26" s="648" t="s">
        <v>684</v>
      </c>
      <c r="B26" s="1057" t="s">
        <v>711</v>
      </c>
      <c r="C26" s="1057"/>
      <c r="D26" s="1057"/>
      <c r="E26" s="1057"/>
      <c r="F26" s="1057"/>
      <c r="G26" s="1057"/>
      <c r="H26" s="1057"/>
      <c r="I26" s="1057"/>
      <c r="J26" s="1057"/>
      <c r="K26" s="1057"/>
      <c r="L26" s="1057"/>
      <c r="M26" s="1057"/>
      <c r="N26" s="1057"/>
      <c r="O26" s="1057"/>
      <c r="P26" s="1057"/>
      <c r="Q26" s="1057"/>
      <c r="R26" s="612"/>
      <c r="S26" s="612"/>
      <c r="T26" s="616"/>
      <c r="U26" s="1015"/>
      <c r="V26" s="1015"/>
      <c r="W26" s="1015"/>
      <c r="AB26" s="600" t="s">
        <v>119</v>
      </c>
    </row>
    <row r="27" spans="1:28" ht="24.95" customHeight="1">
      <c r="A27" s="648" t="s">
        <v>684</v>
      </c>
      <c r="B27" s="1063" t="s">
        <v>1012</v>
      </c>
      <c r="C27" s="1063"/>
      <c r="D27" s="1063"/>
      <c r="E27" s="1063"/>
      <c r="F27" s="1063"/>
      <c r="G27" s="1063"/>
      <c r="H27" s="1063"/>
      <c r="I27" s="1063"/>
      <c r="J27" s="1063"/>
      <c r="K27" s="1063"/>
      <c r="L27" s="1063"/>
      <c r="M27" s="1063"/>
      <c r="N27" s="1063"/>
      <c r="O27" s="1063"/>
      <c r="P27" s="1063"/>
      <c r="Q27" s="1063"/>
      <c r="R27" s="612"/>
      <c r="S27" s="612"/>
      <c r="T27" s="616"/>
      <c r="U27" s="1015"/>
      <c r="V27" s="1015"/>
      <c r="W27" s="1015"/>
    </row>
    <row r="28" spans="1:28" ht="24.95" customHeight="1">
      <c r="A28" s="648" t="s">
        <v>684</v>
      </c>
      <c r="B28" s="1056" t="s">
        <v>712</v>
      </c>
      <c r="C28" s="1056"/>
      <c r="D28" s="1056"/>
      <c r="E28" s="1056"/>
      <c r="F28" s="1056"/>
      <c r="G28" s="1056"/>
      <c r="H28" s="1056"/>
      <c r="I28" s="1056"/>
      <c r="J28" s="1056"/>
      <c r="K28" s="1056"/>
      <c r="L28" s="1056"/>
      <c r="M28" s="1056"/>
      <c r="N28" s="1056"/>
      <c r="O28" s="1056"/>
      <c r="P28" s="1056"/>
      <c r="Q28" s="1056"/>
      <c r="R28" s="612"/>
      <c r="S28" s="612"/>
      <c r="T28" s="616"/>
      <c r="U28" s="1015"/>
      <c r="V28" s="1015"/>
      <c r="W28" s="1015"/>
    </row>
    <row r="29" spans="1:28" ht="24.95" customHeight="1">
      <c r="A29" s="648" t="s">
        <v>684</v>
      </c>
      <c r="B29" s="1056" t="s">
        <v>713</v>
      </c>
      <c r="C29" s="1056"/>
      <c r="D29" s="1056"/>
      <c r="E29" s="1056"/>
      <c r="F29" s="1056"/>
      <c r="G29" s="1056"/>
      <c r="H29" s="1056"/>
      <c r="I29" s="1056"/>
      <c r="J29" s="1056"/>
      <c r="K29" s="1056"/>
      <c r="L29" s="1056"/>
      <c r="M29" s="1056"/>
      <c r="N29" s="1056"/>
      <c r="O29" s="1056"/>
      <c r="P29" s="1056"/>
      <c r="Q29" s="1056"/>
      <c r="R29" s="612"/>
      <c r="S29" s="612"/>
      <c r="T29" s="616"/>
      <c r="U29" s="1015"/>
      <c r="V29" s="1015"/>
      <c r="W29" s="1015"/>
    </row>
    <row r="30" spans="1:28">
      <c r="A30" s="647" t="s">
        <v>685</v>
      </c>
      <c r="B30" s="1052" t="s">
        <v>714</v>
      </c>
      <c r="C30" s="1052"/>
      <c r="D30" s="1052"/>
      <c r="E30" s="1052"/>
      <c r="F30" s="1052"/>
      <c r="G30" s="1052"/>
      <c r="H30" s="1052"/>
      <c r="I30" s="1052"/>
      <c r="J30" s="1052"/>
      <c r="K30" s="1052"/>
      <c r="L30" s="1052"/>
      <c r="M30" s="1052"/>
      <c r="N30" s="1052"/>
      <c r="O30" s="1052"/>
      <c r="P30" s="1052"/>
      <c r="Q30" s="1052"/>
      <c r="R30" s="639" t="s">
        <v>703</v>
      </c>
      <c r="S30" s="639" t="s">
        <v>704</v>
      </c>
      <c r="T30" s="639" t="s">
        <v>705</v>
      </c>
      <c r="U30" s="1040" t="s">
        <v>706</v>
      </c>
      <c r="V30" s="1041"/>
      <c r="W30" s="1042"/>
    </row>
    <row r="31" spans="1:28" ht="24.95" customHeight="1">
      <c r="A31" s="648" t="s">
        <v>685</v>
      </c>
      <c r="B31" s="1056" t="s">
        <v>715</v>
      </c>
      <c r="C31" s="1056"/>
      <c r="D31" s="1056"/>
      <c r="E31" s="1056"/>
      <c r="F31" s="1056"/>
      <c r="G31" s="1056"/>
      <c r="H31" s="1056"/>
      <c r="I31" s="1056"/>
      <c r="J31" s="1056"/>
      <c r="K31" s="1056"/>
      <c r="L31" s="1056"/>
      <c r="M31" s="1056"/>
      <c r="N31" s="1056"/>
      <c r="O31" s="1056"/>
      <c r="P31" s="1056"/>
      <c r="Q31" s="1056"/>
      <c r="R31" s="612"/>
      <c r="S31" s="612"/>
      <c r="T31" s="616"/>
      <c r="U31" s="1015"/>
      <c r="V31" s="1015"/>
      <c r="W31" s="1015"/>
    </row>
    <row r="32" spans="1:28" ht="24.95" customHeight="1">
      <c r="A32" s="648" t="s">
        <v>685</v>
      </c>
      <c r="B32" s="1057" t="s">
        <v>716</v>
      </c>
      <c r="C32" s="1057"/>
      <c r="D32" s="1057"/>
      <c r="E32" s="1057"/>
      <c r="F32" s="1057"/>
      <c r="G32" s="1057"/>
      <c r="H32" s="1057"/>
      <c r="I32" s="1057"/>
      <c r="J32" s="1057"/>
      <c r="K32" s="1057"/>
      <c r="L32" s="1057"/>
      <c r="M32" s="1057"/>
      <c r="N32" s="1057"/>
      <c r="O32" s="1057"/>
      <c r="P32" s="1057"/>
      <c r="Q32" s="1057"/>
      <c r="R32" s="612"/>
      <c r="S32" s="612"/>
      <c r="T32" s="616"/>
      <c r="U32" s="1015"/>
      <c r="V32" s="1015"/>
      <c r="W32" s="1015"/>
    </row>
    <row r="33" spans="1:24" ht="24.95" customHeight="1">
      <c r="A33" s="648" t="s">
        <v>685</v>
      </c>
      <c r="B33" s="1082" t="s">
        <v>1024</v>
      </c>
      <c r="C33" s="1082"/>
      <c r="D33" s="1082"/>
      <c r="E33" s="1082"/>
      <c r="F33" s="1082"/>
      <c r="G33" s="1082"/>
      <c r="H33" s="1082"/>
      <c r="I33" s="1082"/>
      <c r="J33" s="1082"/>
      <c r="K33" s="1082"/>
      <c r="L33" s="1082"/>
      <c r="M33" s="1082"/>
      <c r="N33" s="1082"/>
      <c r="O33" s="1082"/>
      <c r="P33" s="1082"/>
      <c r="Q33" s="1082"/>
      <c r="R33" s="612"/>
      <c r="S33" s="612"/>
      <c r="T33" s="612"/>
      <c r="U33" s="1016"/>
      <c r="V33" s="1016"/>
      <c r="W33" s="1016"/>
    </row>
    <row r="34" spans="1:24" ht="24.95" customHeight="1">
      <c r="A34" s="648" t="s">
        <v>685</v>
      </c>
      <c r="B34" s="1056" t="s">
        <v>717</v>
      </c>
      <c r="C34" s="1056"/>
      <c r="D34" s="1056"/>
      <c r="E34" s="1056"/>
      <c r="F34" s="1056"/>
      <c r="G34" s="1056"/>
      <c r="H34" s="1056"/>
      <c r="I34" s="1056"/>
      <c r="J34" s="1056"/>
      <c r="K34" s="1056"/>
      <c r="L34" s="1056"/>
      <c r="M34" s="1056"/>
      <c r="N34" s="1056"/>
      <c r="O34" s="1056"/>
      <c r="P34" s="1056"/>
      <c r="Q34" s="1056"/>
      <c r="R34" s="612"/>
      <c r="S34" s="612"/>
      <c r="T34" s="612"/>
      <c r="U34" s="1016"/>
      <c r="V34" s="1016"/>
      <c r="W34" s="1016"/>
    </row>
    <row r="35" spans="1:24" ht="24.95" customHeight="1">
      <c r="A35" s="648" t="s">
        <v>685</v>
      </c>
      <c r="B35" s="1049" t="s">
        <v>718</v>
      </c>
      <c r="C35" s="1050"/>
      <c r="D35" s="1050"/>
      <c r="E35" s="1050"/>
      <c r="F35" s="1050"/>
      <c r="G35" s="1050"/>
      <c r="H35" s="1050"/>
      <c r="I35" s="1050"/>
      <c r="J35" s="1050"/>
      <c r="K35" s="1050"/>
      <c r="L35" s="1050"/>
      <c r="M35" s="1050"/>
      <c r="N35" s="1050"/>
      <c r="O35" s="1050"/>
      <c r="P35" s="1050"/>
      <c r="Q35" s="1051"/>
      <c r="R35" s="612"/>
      <c r="S35" s="612"/>
      <c r="T35" s="612"/>
      <c r="U35" s="1016"/>
      <c r="V35" s="1016"/>
      <c r="W35" s="1016"/>
    </row>
    <row r="36" spans="1:24" ht="24.95" customHeight="1">
      <c r="A36" s="648" t="s">
        <v>685</v>
      </c>
      <c r="B36" s="1057" t="s">
        <v>719</v>
      </c>
      <c r="C36" s="1057"/>
      <c r="D36" s="1057"/>
      <c r="E36" s="1057"/>
      <c r="F36" s="1057"/>
      <c r="G36" s="1057"/>
      <c r="H36" s="1057"/>
      <c r="I36" s="1057"/>
      <c r="J36" s="1057"/>
      <c r="K36" s="1057"/>
      <c r="L36" s="1057"/>
      <c r="M36" s="1057"/>
      <c r="N36" s="1057"/>
      <c r="O36" s="1057"/>
      <c r="P36" s="1057"/>
      <c r="Q36" s="1057"/>
      <c r="R36" s="612"/>
      <c r="S36" s="612"/>
      <c r="T36" s="612"/>
      <c r="U36" s="1016"/>
      <c r="V36" s="1016"/>
      <c r="W36" s="1016"/>
    </row>
    <row r="37" spans="1:24" ht="24.95" customHeight="1">
      <c r="A37" s="648" t="s">
        <v>685</v>
      </c>
      <c r="B37" s="1049" t="s">
        <v>879</v>
      </c>
      <c r="C37" s="1050"/>
      <c r="D37" s="1050"/>
      <c r="E37" s="1050"/>
      <c r="F37" s="1050"/>
      <c r="G37" s="1050"/>
      <c r="H37" s="1050"/>
      <c r="I37" s="1050"/>
      <c r="J37" s="1050"/>
      <c r="K37" s="1050"/>
      <c r="L37" s="1050"/>
      <c r="M37" s="1050"/>
      <c r="N37" s="1050"/>
      <c r="O37" s="1050"/>
      <c r="P37" s="1050"/>
      <c r="Q37" s="1051"/>
      <c r="R37" s="612"/>
      <c r="S37" s="612"/>
      <c r="T37" s="612"/>
      <c r="U37" s="1016"/>
      <c r="V37" s="1016"/>
      <c r="W37" s="1016"/>
    </row>
    <row r="38" spans="1:24" ht="24.95" customHeight="1">
      <c r="A38" s="648" t="s">
        <v>685</v>
      </c>
      <c r="B38" s="1056" t="s">
        <v>720</v>
      </c>
      <c r="C38" s="1056"/>
      <c r="D38" s="1056"/>
      <c r="E38" s="1056"/>
      <c r="F38" s="1056"/>
      <c r="G38" s="1056"/>
      <c r="H38" s="1056"/>
      <c r="I38" s="1056"/>
      <c r="J38" s="1056"/>
      <c r="K38" s="1056"/>
      <c r="L38" s="1056"/>
      <c r="M38" s="1056"/>
      <c r="N38" s="1056"/>
      <c r="O38" s="1056"/>
      <c r="P38" s="1056"/>
      <c r="Q38" s="1056"/>
      <c r="R38" s="612"/>
      <c r="S38" s="612"/>
      <c r="T38" s="616"/>
      <c r="U38" s="1015"/>
      <c r="V38" s="1015"/>
      <c r="W38" s="1015"/>
    </row>
    <row r="39" spans="1:24" ht="24.95" customHeight="1">
      <c r="A39" s="648" t="s">
        <v>685</v>
      </c>
      <c r="B39" s="1056" t="s">
        <v>880</v>
      </c>
      <c r="C39" s="1056"/>
      <c r="D39" s="1056"/>
      <c r="E39" s="1056"/>
      <c r="F39" s="1056"/>
      <c r="G39" s="1056"/>
      <c r="H39" s="1056"/>
      <c r="I39" s="1056"/>
      <c r="J39" s="1056"/>
      <c r="K39" s="1056"/>
      <c r="L39" s="1056"/>
      <c r="M39" s="1056"/>
      <c r="N39" s="1056"/>
      <c r="O39" s="1056"/>
      <c r="P39" s="1056"/>
      <c r="Q39" s="1056"/>
      <c r="R39" s="612"/>
      <c r="S39" s="612"/>
      <c r="T39" s="612"/>
      <c r="U39" s="1016"/>
      <c r="V39" s="1016"/>
      <c r="W39" s="1016"/>
    </row>
    <row r="40" spans="1:24" ht="24.95" customHeight="1">
      <c r="A40" s="648" t="s">
        <v>685</v>
      </c>
      <c r="B40" s="1056" t="s">
        <v>881</v>
      </c>
      <c r="C40" s="1056"/>
      <c r="D40" s="1056"/>
      <c r="E40" s="1056"/>
      <c r="F40" s="1056"/>
      <c r="G40" s="1056"/>
      <c r="H40" s="1056"/>
      <c r="I40" s="1056"/>
      <c r="J40" s="1056"/>
      <c r="K40" s="1056"/>
      <c r="L40" s="1056"/>
      <c r="M40" s="1056"/>
      <c r="N40" s="1056"/>
      <c r="O40" s="1056"/>
      <c r="P40" s="1056"/>
      <c r="Q40" s="1056"/>
      <c r="R40" s="612"/>
      <c r="S40" s="612"/>
      <c r="T40" s="612"/>
      <c r="U40" s="1016"/>
      <c r="V40" s="1016"/>
      <c r="W40" s="1016"/>
    </row>
    <row r="41" spans="1:24" ht="24.95" customHeight="1">
      <c r="A41" s="648" t="s">
        <v>685</v>
      </c>
      <c r="B41" s="1056" t="s">
        <v>721</v>
      </c>
      <c r="C41" s="1056"/>
      <c r="D41" s="1056"/>
      <c r="E41" s="1056"/>
      <c r="F41" s="1056"/>
      <c r="G41" s="1056"/>
      <c r="H41" s="1056"/>
      <c r="I41" s="1056"/>
      <c r="J41" s="1056"/>
      <c r="K41" s="1056"/>
      <c r="L41" s="1056"/>
      <c r="M41" s="1056"/>
      <c r="N41" s="1056"/>
      <c r="O41" s="1056"/>
      <c r="P41" s="1056"/>
      <c r="Q41" s="1056"/>
      <c r="R41" s="612"/>
      <c r="S41" s="612"/>
      <c r="T41" s="612"/>
      <c r="U41" s="1016"/>
      <c r="V41" s="1016"/>
      <c r="W41" s="1016"/>
    </row>
    <row r="42" spans="1:24" ht="24.95" customHeight="1">
      <c r="A42" s="648" t="s">
        <v>685</v>
      </c>
      <c r="B42" s="1056" t="s">
        <v>722</v>
      </c>
      <c r="C42" s="1056"/>
      <c r="D42" s="1056"/>
      <c r="E42" s="1056"/>
      <c r="F42" s="1056"/>
      <c r="G42" s="1056"/>
      <c r="H42" s="1056"/>
      <c r="I42" s="1056"/>
      <c r="J42" s="1056"/>
      <c r="K42" s="1056"/>
      <c r="L42" s="1056"/>
      <c r="M42" s="1056"/>
      <c r="N42" s="1056"/>
      <c r="O42" s="1056"/>
      <c r="P42" s="1056"/>
      <c r="Q42" s="1056"/>
      <c r="R42" s="612"/>
      <c r="S42" s="612"/>
      <c r="T42" s="612"/>
      <c r="U42" s="1016"/>
      <c r="V42" s="1016"/>
      <c r="W42" s="1016"/>
    </row>
    <row r="43" spans="1:24" ht="24.95" customHeight="1">
      <c r="A43" s="648" t="s">
        <v>685</v>
      </c>
      <c r="B43" s="1049" t="s">
        <v>882</v>
      </c>
      <c r="C43" s="1050"/>
      <c r="D43" s="1050"/>
      <c r="E43" s="1050"/>
      <c r="F43" s="1050"/>
      <c r="G43" s="1050"/>
      <c r="H43" s="1050"/>
      <c r="I43" s="1050"/>
      <c r="J43" s="1050"/>
      <c r="K43" s="1050"/>
      <c r="L43" s="1050"/>
      <c r="M43" s="1050"/>
      <c r="N43" s="1050"/>
      <c r="O43" s="1050"/>
      <c r="P43" s="1050"/>
      <c r="Q43" s="1051"/>
      <c r="R43" s="612"/>
      <c r="S43" s="612"/>
      <c r="T43" s="612"/>
      <c r="U43" s="1019"/>
      <c r="V43" s="1020"/>
      <c r="W43" s="1021"/>
      <c r="X43" s="613"/>
    </row>
    <row r="44" spans="1:24">
      <c r="A44" s="647" t="s">
        <v>685</v>
      </c>
      <c r="B44" s="1052" t="s">
        <v>723</v>
      </c>
      <c r="C44" s="1052"/>
      <c r="D44" s="1052"/>
      <c r="E44" s="1052"/>
      <c r="F44" s="1052"/>
      <c r="G44" s="1052"/>
      <c r="H44" s="1052"/>
      <c r="I44" s="1052"/>
      <c r="J44" s="1052"/>
      <c r="K44" s="1052"/>
      <c r="L44" s="1052"/>
      <c r="M44" s="1052"/>
      <c r="N44" s="1052"/>
      <c r="O44" s="1052"/>
      <c r="P44" s="1052"/>
      <c r="Q44" s="1052"/>
      <c r="R44" s="639" t="s">
        <v>703</v>
      </c>
      <c r="S44" s="639" t="s">
        <v>704</v>
      </c>
      <c r="T44" s="639" t="s">
        <v>705</v>
      </c>
      <c r="U44" s="1040" t="s">
        <v>706</v>
      </c>
      <c r="V44" s="1041"/>
      <c r="W44" s="1042"/>
    </row>
    <row r="45" spans="1:24" ht="24.95" customHeight="1">
      <c r="A45" s="648" t="s">
        <v>685</v>
      </c>
      <c r="B45" s="1056" t="s">
        <v>724</v>
      </c>
      <c r="C45" s="1056"/>
      <c r="D45" s="1056"/>
      <c r="E45" s="1056"/>
      <c r="F45" s="1056"/>
      <c r="G45" s="1056"/>
      <c r="H45" s="1056"/>
      <c r="I45" s="1056"/>
      <c r="J45" s="1056"/>
      <c r="K45" s="1056"/>
      <c r="L45" s="1056"/>
      <c r="M45" s="1056"/>
      <c r="N45" s="1056"/>
      <c r="O45" s="1056"/>
      <c r="P45" s="1056"/>
      <c r="Q45" s="1056"/>
      <c r="R45" s="612"/>
      <c r="S45" s="612"/>
      <c r="T45" s="617"/>
      <c r="U45" s="1016"/>
      <c r="V45" s="1016"/>
      <c r="W45" s="1016"/>
    </row>
    <row r="46" spans="1:24" ht="24.95" customHeight="1">
      <c r="A46" s="648" t="s">
        <v>685</v>
      </c>
      <c r="B46" s="1076" t="s">
        <v>725</v>
      </c>
      <c r="C46" s="1076"/>
      <c r="D46" s="1076"/>
      <c r="E46" s="1076"/>
      <c r="F46" s="1076"/>
      <c r="G46" s="1076"/>
      <c r="H46" s="1076"/>
      <c r="I46" s="1076"/>
      <c r="J46" s="1076"/>
      <c r="K46" s="1076"/>
      <c r="L46" s="1076"/>
      <c r="M46" s="1076"/>
      <c r="N46" s="1076"/>
      <c r="O46" s="1076"/>
      <c r="P46" s="1076"/>
      <c r="Q46" s="1076"/>
      <c r="R46" s="612"/>
      <c r="S46" s="612"/>
      <c r="T46" s="617"/>
      <c r="U46" s="1016"/>
      <c r="V46" s="1016"/>
      <c r="W46" s="1016"/>
    </row>
    <row r="47" spans="1:24" ht="24.95" customHeight="1">
      <c r="A47" s="648" t="s">
        <v>685</v>
      </c>
      <c r="B47" s="1049" t="s">
        <v>726</v>
      </c>
      <c r="C47" s="1050"/>
      <c r="D47" s="1050"/>
      <c r="E47" s="1050"/>
      <c r="F47" s="1050"/>
      <c r="G47" s="1050"/>
      <c r="H47" s="1050"/>
      <c r="I47" s="1050"/>
      <c r="J47" s="1050"/>
      <c r="K47" s="1050"/>
      <c r="L47" s="1050"/>
      <c r="M47" s="1050"/>
      <c r="N47" s="1050"/>
      <c r="O47" s="1050"/>
      <c r="P47" s="1050"/>
      <c r="Q47" s="1051"/>
      <c r="R47" s="612"/>
      <c r="S47" s="612"/>
      <c r="T47" s="617"/>
      <c r="U47" s="1016"/>
      <c r="V47" s="1016"/>
      <c r="W47" s="1016"/>
    </row>
    <row r="48" spans="1:24" ht="24.95" customHeight="1">
      <c r="A48" s="648" t="s">
        <v>685</v>
      </c>
      <c r="B48" s="1057" t="s">
        <v>727</v>
      </c>
      <c r="C48" s="1057"/>
      <c r="D48" s="1057"/>
      <c r="E48" s="1057"/>
      <c r="F48" s="1057"/>
      <c r="G48" s="1057"/>
      <c r="H48" s="1057"/>
      <c r="I48" s="1057"/>
      <c r="J48" s="1057"/>
      <c r="K48" s="1057"/>
      <c r="L48" s="1057"/>
      <c r="M48" s="1057"/>
      <c r="N48" s="1057"/>
      <c r="O48" s="1057"/>
      <c r="P48" s="1057"/>
      <c r="Q48" s="1057"/>
      <c r="R48" s="612"/>
      <c r="S48" s="612"/>
      <c r="T48" s="617"/>
      <c r="U48" s="1016"/>
      <c r="V48" s="1016"/>
      <c r="W48" s="1016"/>
    </row>
    <row r="49" spans="1:25">
      <c r="A49" s="647" t="s">
        <v>686</v>
      </c>
      <c r="B49" s="1052" t="s">
        <v>670</v>
      </c>
      <c r="C49" s="1052"/>
      <c r="D49" s="1052"/>
      <c r="E49" s="1052"/>
      <c r="F49" s="1052"/>
      <c r="G49" s="1052"/>
      <c r="H49" s="1052"/>
      <c r="I49" s="1052"/>
      <c r="J49" s="1052"/>
      <c r="K49" s="1052"/>
      <c r="L49" s="1052"/>
      <c r="M49" s="1052"/>
      <c r="N49" s="1052"/>
      <c r="O49" s="1052"/>
      <c r="P49" s="1052"/>
      <c r="Q49" s="1052"/>
      <c r="R49" s="639" t="s">
        <v>703</v>
      </c>
      <c r="S49" s="639" t="s">
        <v>704</v>
      </c>
      <c r="T49" s="639" t="s">
        <v>705</v>
      </c>
      <c r="U49" s="1039" t="s">
        <v>706</v>
      </c>
      <c r="V49" s="1039"/>
      <c r="W49" s="1039"/>
    </row>
    <row r="50" spans="1:25" ht="24.95" customHeight="1">
      <c r="A50" s="648" t="s">
        <v>686</v>
      </c>
      <c r="B50" s="1079" t="s">
        <v>996</v>
      </c>
      <c r="C50" s="1080"/>
      <c r="D50" s="1080"/>
      <c r="E50" s="1080"/>
      <c r="F50" s="1080"/>
      <c r="G50" s="1080"/>
      <c r="H50" s="1080"/>
      <c r="I50" s="1080"/>
      <c r="J50" s="1080"/>
      <c r="K50" s="1080"/>
      <c r="L50" s="1080"/>
      <c r="M50" s="1080"/>
      <c r="N50" s="1080"/>
      <c r="O50" s="1080"/>
      <c r="P50" s="1080"/>
      <c r="Q50" s="1081"/>
      <c r="R50" s="617"/>
      <c r="S50" s="612"/>
      <c r="T50" s="617"/>
      <c r="U50" s="1019"/>
      <c r="V50" s="1020"/>
      <c r="W50" s="1021"/>
    </row>
    <row r="51" spans="1:25" ht="24.95" customHeight="1">
      <c r="A51" s="648" t="s">
        <v>686</v>
      </c>
      <c r="B51" s="1079" t="s">
        <v>883</v>
      </c>
      <c r="C51" s="1080"/>
      <c r="D51" s="1080"/>
      <c r="E51" s="1080"/>
      <c r="F51" s="1080"/>
      <c r="G51" s="1080"/>
      <c r="H51" s="1080"/>
      <c r="I51" s="1080"/>
      <c r="J51" s="1080"/>
      <c r="K51" s="1080"/>
      <c r="L51" s="1080"/>
      <c r="M51" s="1080"/>
      <c r="N51" s="1080"/>
      <c r="O51" s="1080"/>
      <c r="P51" s="1080"/>
      <c r="Q51" s="1081"/>
      <c r="R51" s="617"/>
      <c r="S51" s="612"/>
      <c r="T51" s="617"/>
      <c r="U51" s="1019"/>
      <c r="V51" s="1020"/>
      <c r="W51" s="1021"/>
    </row>
    <row r="52" spans="1:25" ht="24.95" customHeight="1">
      <c r="A52" s="648" t="s">
        <v>686</v>
      </c>
      <c r="B52" s="1056" t="s">
        <v>884</v>
      </c>
      <c r="C52" s="1056"/>
      <c r="D52" s="1056"/>
      <c r="E52" s="1056"/>
      <c r="F52" s="1056"/>
      <c r="G52" s="1056"/>
      <c r="H52" s="1056"/>
      <c r="I52" s="1056"/>
      <c r="J52" s="1056"/>
      <c r="K52" s="1056"/>
      <c r="L52" s="1056"/>
      <c r="M52" s="1056"/>
      <c r="N52" s="1056"/>
      <c r="O52" s="1056"/>
      <c r="P52" s="1056"/>
      <c r="Q52" s="1056"/>
      <c r="R52" s="617"/>
      <c r="S52" s="616"/>
      <c r="T52" s="617"/>
      <c r="U52" s="1016"/>
      <c r="V52" s="1016"/>
      <c r="W52" s="1016"/>
    </row>
    <row r="53" spans="1:25" ht="24.95" customHeight="1">
      <c r="A53" s="648" t="s">
        <v>686</v>
      </c>
      <c r="B53" s="1058" t="s">
        <v>885</v>
      </c>
      <c r="C53" s="1059"/>
      <c r="D53" s="1059"/>
      <c r="E53" s="1059"/>
      <c r="F53" s="1059"/>
      <c r="G53" s="1059"/>
      <c r="H53" s="1059"/>
      <c r="I53" s="1059"/>
      <c r="J53" s="1059"/>
      <c r="K53" s="1059"/>
      <c r="L53" s="1059"/>
      <c r="M53" s="1059"/>
      <c r="N53" s="1059"/>
      <c r="O53" s="1059"/>
      <c r="P53" s="1059"/>
      <c r="Q53" s="1060"/>
      <c r="R53" s="617"/>
      <c r="S53" s="612"/>
      <c r="T53" s="617"/>
      <c r="U53" s="1019"/>
      <c r="V53" s="1020"/>
      <c r="W53" s="1021"/>
      <c r="X53" s="613"/>
    </row>
    <row r="54" spans="1:25" ht="24.95" customHeight="1">
      <c r="A54" s="648" t="s">
        <v>686</v>
      </c>
      <c r="B54" s="1049" t="s">
        <v>886</v>
      </c>
      <c r="C54" s="1050"/>
      <c r="D54" s="1050"/>
      <c r="E54" s="1050"/>
      <c r="F54" s="1050"/>
      <c r="G54" s="1050"/>
      <c r="H54" s="1050"/>
      <c r="I54" s="1050"/>
      <c r="J54" s="1050"/>
      <c r="K54" s="1050"/>
      <c r="L54" s="1050"/>
      <c r="M54" s="1050"/>
      <c r="N54" s="1050"/>
      <c r="O54" s="1050"/>
      <c r="P54" s="1050"/>
      <c r="Q54" s="1051"/>
      <c r="R54" s="617"/>
      <c r="S54" s="612"/>
      <c r="T54" s="617"/>
      <c r="U54" s="1019"/>
      <c r="V54" s="1020"/>
      <c r="W54" s="1021"/>
      <c r="X54" s="613"/>
    </row>
    <row r="55" spans="1:25" ht="25.5">
      <c r="A55" s="649" t="s">
        <v>728</v>
      </c>
      <c r="B55" s="1078" t="s">
        <v>997</v>
      </c>
      <c r="C55" s="1078"/>
      <c r="D55" s="1078"/>
      <c r="E55" s="1078"/>
      <c r="F55" s="1078"/>
      <c r="G55" s="1078"/>
      <c r="H55" s="1078"/>
      <c r="I55" s="1078"/>
      <c r="J55" s="1078"/>
      <c r="K55" s="1078"/>
      <c r="L55" s="1078"/>
      <c r="M55" s="1078"/>
      <c r="N55" s="1078"/>
      <c r="O55" s="1078"/>
      <c r="P55" s="1078"/>
      <c r="Q55" s="1078"/>
      <c r="R55" s="639" t="s">
        <v>703</v>
      </c>
      <c r="S55" s="639" t="s">
        <v>704</v>
      </c>
      <c r="T55" s="639" t="s">
        <v>705</v>
      </c>
      <c r="U55" s="1039" t="s">
        <v>706</v>
      </c>
      <c r="V55" s="1039"/>
      <c r="W55" s="1039"/>
    </row>
    <row r="56" spans="1:25" ht="24.95" customHeight="1">
      <c r="A56" s="650" t="s">
        <v>729</v>
      </c>
      <c r="B56" s="1076" t="s">
        <v>998</v>
      </c>
      <c r="C56" s="1076"/>
      <c r="D56" s="1076"/>
      <c r="E56" s="1076"/>
      <c r="F56" s="1076"/>
      <c r="G56" s="1076"/>
      <c r="H56" s="1076"/>
      <c r="I56" s="1076"/>
      <c r="J56" s="1076"/>
      <c r="K56" s="1076"/>
      <c r="L56" s="1076"/>
      <c r="M56" s="1076"/>
      <c r="N56" s="1076"/>
      <c r="O56" s="1076"/>
      <c r="P56" s="1076"/>
      <c r="Q56" s="1076"/>
      <c r="R56" s="612"/>
      <c r="S56" s="612"/>
      <c r="T56" s="612"/>
      <c r="U56" s="1016"/>
      <c r="V56" s="1016"/>
      <c r="W56" s="1016"/>
    </row>
    <row r="57" spans="1:25" ht="24.95" customHeight="1">
      <c r="A57" s="650" t="s">
        <v>728</v>
      </c>
      <c r="B57" s="1057" t="s">
        <v>999</v>
      </c>
      <c r="C57" s="1057"/>
      <c r="D57" s="1057"/>
      <c r="E57" s="1057"/>
      <c r="F57" s="1057"/>
      <c r="G57" s="1057"/>
      <c r="H57" s="1057"/>
      <c r="I57" s="1057"/>
      <c r="J57" s="1057"/>
      <c r="K57" s="1057"/>
      <c r="L57" s="1057"/>
      <c r="M57" s="1057"/>
      <c r="N57" s="1057"/>
      <c r="O57" s="1057"/>
      <c r="P57" s="1057"/>
      <c r="Q57" s="1057"/>
      <c r="R57" s="612"/>
      <c r="S57" s="612"/>
      <c r="T57" s="612"/>
      <c r="U57" s="1019"/>
      <c r="V57" s="1020"/>
      <c r="W57" s="1021"/>
    </row>
    <row r="58" spans="1:25">
      <c r="A58" s="651" t="s">
        <v>688</v>
      </c>
      <c r="B58" s="1052" t="s">
        <v>672</v>
      </c>
      <c r="C58" s="1052"/>
      <c r="D58" s="1052"/>
      <c r="E58" s="1052"/>
      <c r="F58" s="1052"/>
      <c r="G58" s="1052"/>
      <c r="H58" s="1052"/>
      <c r="I58" s="1052"/>
      <c r="J58" s="1052"/>
      <c r="K58" s="1052"/>
      <c r="L58" s="1052"/>
      <c r="M58" s="1052"/>
      <c r="N58" s="1052"/>
      <c r="O58" s="1052"/>
      <c r="P58" s="1052"/>
      <c r="Q58" s="1052"/>
      <c r="R58" s="639" t="s">
        <v>703</v>
      </c>
      <c r="S58" s="639" t="s">
        <v>704</v>
      </c>
      <c r="T58" s="639" t="s">
        <v>705</v>
      </c>
      <c r="U58" s="1039" t="s">
        <v>706</v>
      </c>
      <c r="V58" s="1039"/>
      <c r="W58" s="1039"/>
    </row>
    <row r="59" spans="1:25" ht="24.95" customHeight="1">
      <c r="A59" s="652" t="s">
        <v>688</v>
      </c>
      <c r="B59" s="1049" t="s">
        <v>1000</v>
      </c>
      <c r="C59" s="1050"/>
      <c r="D59" s="1050"/>
      <c r="E59" s="1050"/>
      <c r="F59" s="1050"/>
      <c r="G59" s="1050"/>
      <c r="H59" s="1050"/>
      <c r="I59" s="1050"/>
      <c r="J59" s="1050"/>
      <c r="K59" s="1050"/>
      <c r="L59" s="1050"/>
      <c r="M59" s="1050"/>
      <c r="N59" s="1050"/>
      <c r="O59" s="1050"/>
      <c r="P59" s="1050"/>
      <c r="Q59" s="1051"/>
      <c r="R59" s="612"/>
      <c r="S59" s="612"/>
      <c r="T59" s="612"/>
      <c r="U59" s="1019"/>
      <c r="V59" s="1020"/>
      <c r="W59" s="1021"/>
      <c r="X59" s="614" t="s">
        <v>707</v>
      </c>
    </row>
    <row r="60" spans="1:25" ht="24.95" customHeight="1">
      <c r="A60" s="652" t="s">
        <v>688</v>
      </c>
      <c r="B60" s="1049" t="s">
        <v>887</v>
      </c>
      <c r="C60" s="1050"/>
      <c r="D60" s="1050"/>
      <c r="E60" s="1050"/>
      <c r="F60" s="1050"/>
      <c r="G60" s="1050"/>
      <c r="H60" s="1050"/>
      <c r="I60" s="1050"/>
      <c r="J60" s="1050"/>
      <c r="K60" s="1050"/>
      <c r="L60" s="1050"/>
      <c r="M60" s="1050"/>
      <c r="N60" s="1050"/>
      <c r="O60" s="1050"/>
      <c r="P60" s="1050"/>
      <c r="Q60" s="1051"/>
      <c r="R60" s="612"/>
      <c r="S60" s="616"/>
      <c r="T60" s="612"/>
      <c r="U60" s="1019"/>
      <c r="V60" s="1020"/>
      <c r="W60" s="1021"/>
      <c r="X60" s="613"/>
      <c r="Y60" s="618" t="s">
        <v>730</v>
      </c>
    </row>
    <row r="61" spans="1:25" ht="24.95" customHeight="1">
      <c r="A61" s="652" t="s">
        <v>688</v>
      </c>
      <c r="B61" s="1049" t="s">
        <v>861</v>
      </c>
      <c r="C61" s="1050"/>
      <c r="D61" s="1050"/>
      <c r="E61" s="1050"/>
      <c r="F61" s="1050"/>
      <c r="G61" s="1050"/>
      <c r="H61" s="1050"/>
      <c r="I61" s="1050"/>
      <c r="J61" s="1050"/>
      <c r="K61" s="1050"/>
      <c r="L61" s="1050"/>
      <c r="M61" s="1050"/>
      <c r="N61" s="1050"/>
      <c r="O61" s="1050"/>
      <c r="P61" s="1050"/>
      <c r="Q61" s="1051"/>
      <c r="R61" s="612"/>
      <c r="S61" s="612"/>
      <c r="T61" s="612"/>
      <c r="U61" s="1019"/>
      <c r="V61" s="1020"/>
      <c r="W61" s="1021"/>
      <c r="X61" s="613"/>
    </row>
    <row r="62" spans="1:25" ht="24.95" customHeight="1">
      <c r="A62" s="652" t="s">
        <v>688</v>
      </c>
      <c r="B62" s="1049" t="s">
        <v>888</v>
      </c>
      <c r="C62" s="1050"/>
      <c r="D62" s="1050"/>
      <c r="E62" s="1050"/>
      <c r="F62" s="1050"/>
      <c r="G62" s="1050"/>
      <c r="H62" s="1050"/>
      <c r="I62" s="1050"/>
      <c r="J62" s="1050"/>
      <c r="K62" s="1050"/>
      <c r="L62" s="1050"/>
      <c r="M62" s="1050"/>
      <c r="N62" s="1050"/>
      <c r="O62" s="1050"/>
      <c r="P62" s="1050"/>
      <c r="Q62" s="1051"/>
      <c r="R62" s="612"/>
      <c r="S62" s="616"/>
      <c r="T62" s="612"/>
      <c r="U62" s="1019"/>
      <c r="V62" s="1020"/>
      <c r="W62" s="1021"/>
      <c r="X62" s="613"/>
      <c r="Y62" s="618" t="s">
        <v>730</v>
      </c>
    </row>
    <row r="63" spans="1:25" ht="24.95" customHeight="1">
      <c r="A63" s="652" t="s">
        <v>688</v>
      </c>
      <c r="B63" s="1077" t="s">
        <v>1001</v>
      </c>
      <c r="C63" s="1050"/>
      <c r="D63" s="1050"/>
      <c r="E63" s="1050"/>
      <c r="F63" s="1050"/>
      <c r="G63" s="1050"/>
      <c r="H63" s="1050"/>
      <c r="I63" s="1050"/>
      <c r="J63" s="1050"/>
      <c r="K63" s="1050"/>
      <c r="L63" s="1050"/>
      <c r="M63" s="1050"/>
      <c r="N63" s="1050"/>
      <c r="O63" s="1050"/>
      <c r="P63" s="1050"/>
      <c r="Q63" s="1051"/>
      <c r="R63" s="612"/>
      <c r="S63" s="616"/>
      <c r="T63" s="612"/>
      <c r="U63" s="1019"/>
      <c r="V63" s="1020"/>
      <c r="W63" s="1021"/>
      <c r="X63" s="614" t="s">
        <v>707</v>
      </c>
    </row>
    <row r="64" spans="1:25" ht="24.95" customHeight="1">
      <c r="A64" s="652" t="s">
        <v>688</v>
      </c>
      <c r="B64" s="1077" t="s">
        <v>1002</v>
      </c>
      <c r="C64" s="1050"/>
      <c r="D64" s="1050"/>
      <c r="E64" s="1050"/>
      <c r="F64" s="1050"/>
      <c r="G64" s="1050"/>
      <c r="H64" s="1050"/>
      <c r="I64" s="1050"/>
      <c r="J64" s="1050"/>
      <c r="K64" s="1050"/>
      <c r="L64" s="1050"/>
      <c r="M64" s="1050"/>
      <c r="N64" s="1050"/>
      <c r="O64" s="1050"/>
      <c r="P64" s="1050"/>
      <c r="Q64" s="1051"/>
      <c r="R64" s="612"/>
      <c r="S64" s="616"/>
      <c r="T64" s="612"/>
      <c r="U64" s="1019"/>
      <c r="V64" s="1020"/>
      <c r="W64" s="1021"/>
      <c r="Y64" s="618" t="s">
        <v>730</v>
      </c>
    </row>
    <row r="65" spans="1:25">
      <c r="A65" s="647" t="s">
        <v>689</v>
      </c>
      <c r="B65" s="1052" t="s">
        <v>731</v>
      </c>
      <c r="C65" s="1052"/>
      <c r="D65" s="1052"/>
      <c r="E65" s="1052"/>
      <c r="F65" s="1052"/>
      <c r="G65" s="1052"/>
      <c r="H65" s="1052"/>
      <c r="I65" s="1052"/>
      <c r="J65" s="1052"/>
      <c r="K65" s="1052"/>
      <c r="L65" s="1052"/>
      <c r="M65" s="1052"/>
      <c r="N65" s="1052"/>
      <c r="O65" s="1052"/>
      <c r="P65" s="1052"/>
      <c r="Q65" s="1052"/>
      <c r="R65" s="639" t="s">
        <v>703</v>
      </c>
      <c r="S65" s="639" t="s">
        <v>704</v>
      </c>
      <c r="T65" s="639" t="s">
        <v>705</v>
      </c>
      <c r="U65" s="1039" t="s">
        <v>706</v>
      </c>
      <c r="V65" s="1039"/>
      <c r="W65" s="1039"/>
    </row>
    <row r="66" spans="1:25" ht="24.95" customHeight="1">
      <c r="A66" s="653" t="s">
        <v>689</v>
      </c>
      <c r="B66" s="1049" t="s">
        <v>889</v>
      </c>
      <c r="C66" s="1050"/>
      <c r="D66" s="1050"/>
      <c r="E66" s="1050"/>
      <c r="F66" s="1050"/>
      <c r="G66" s="1050"/>
      <c r="H66" s="1050"/>
      <c r="I66" s="1050"/>
      <c r="J66" s="1050"/>
      <c r="K66" s="1050"/>
      <c r="L66" s="1050"/>
      <c r="M66" s="1050"/>
      <c r="N66" s="1050"/>
      <c r="O66" s="1050"/>
      <c r="P66" s="1050"/>
      <c r="Q66" s="1051"/>
      <c r="R66" s="612"/>
      <c r="S66" s="612"/>
      <c r="T66" s="612"/>
      <c r="U66" s="1019"/>
      <c r="V66" s="1020"/>
      <c r="W66" s="1021"/>
      <c r="X66" s="613"/>
      <c r="Y66" s="600" t="s">
        <v>732</v>
      </c>
    </row>
    <row r="67" spans="1:25" ht="24.95" customHeight="1">
      <c r="A67" s="653" t="s">
        <v>689</v>
      </c>
      <c r="B67" s="1056" t="s">
        <v>890</v>
      </c>
      <c r="C67" s="1056"/>
      <c r="D67" s="1056"/>
      <c r="E67" s="1056"/>
      <c r="F67" s="1056"/>
      <c r="G67" s="1056"/>
      <c r="H67" s="1056"/>
      <c r="I67" s="1056"/>
      <c r="J67" s="1056"/>
      <c r="K67" s="1056"/>
      <c r="L67" s="1056"/>
      <c r="M67" s="1056"/>
      <c r="N67" s="1056"/>
      <c r="O67" s="1056"/>
      <c r="P67" s="1056"/>
      <c r="Q67" s="1056"/>
      <c r="R67" s="612"/>
      <c r="S67" s="612"/>
      <c r="T67" s="616"/>
      <c r="U67" s="1016"/>
      <c r="V67" s="1016"/>
      <c r="W67" s="1016"/>
      <c r="Y67" s="600" t="s">
        <v>732</v>
      </c>
    </row>
    <row r="68" spans="1:25" ht="24.95" customHeight="1">
      <c r="A68" s="653" t="s">
        <v>689</v>
      </c>
      <c r="B68" s="1056" t="s">
        <v>733</v>
      </c>
      <c r="C68" s="1056"/>
      <c r="D68" s="1056"/>
      <c r="E68" s="1056"/>
      <c r="F68" s="1056"/>
      <c r="G68" s="1056"/>
      <c r="H68" s="1056"/>
      <c r="I68" s="1056"/>
      <c r="J68" s="1056"/>
      <c r="K68" s="1056"/>
      <c r="L68" s="1056"/>
      <c r="M68" s="1056"/>
      <c r="N68" s="1056"/>
      <c r="O68" s="1056"/>
      <c r="P68" s="1056"/>
      <c r="Q68" s="1056"/>
      <c r="R68" s="612"/>
      <c r="S68" s="612"/>
      <c r="T68" s="616"/>
      <c r="U68" s="1016"/>
      <c r="V68" s="1016"/>
      <c r="W68" s="1016"/>
      <c r="Y68" s="600" t="s">
        <v>732</v>
      </c>
    </row>
    <row r="69" spans="1:25">
      <c r="A69" s="647" t="s">
        <v>690</v>
      </c>
      <c r="B69" s="1052" t="s">
        <v>674</v>
      </c>
      <c r="C69" s="1052"/>
      <c r="D69" s="1052"/>
      <c r="E69" s="1052"/>
      <c r="F69" s="1052"/>
      <c r="G69" s="1052"/>
      <c r="H69" s="1052"/>
      <c r="I69" s="1052"/>
      <c r="J69" s="1052"/>
      <c r="K69" s="1052"/>
      <c r="L69" s="1052"/>
      <c r="M69" s="1052"/>
      <c r="N69" s="1052"/>
      <c r="O69" s="1052"/>
      <c r="P69" s="1052"/>
      <c r="Q69" s="1052"/>
      <c r="R69" s="639" t="s">
        <v>703</v>
      </c>
      <c r="S69" s="639" t="s">
        <v>704</v>
      </c>
      <c r="T69" s="639" t="s">
        <v>705</v>
      </c>
      <c r="U69" s="1040" t="s">
        <v>706</v>
      </c>
      <c r="V69" s="1041"/>
      <c r="W69" s="1042"/>
    </row>
    <row r="70" spans="1:25" ht="24.95" customHeight="1">
      <c r="A70" s="653" t="s">
        <v>690</v>
      </c>
      <c r="B70" s="1049" t="s">
        <v>1003</v>
      </c>
      <c r="C70" s="1050"/>
      <c r="D70" s="1050"/>
      <c r="E70" s="1050"/>
      <c r="F70" s="1050"/>
      <c r="G70" s="1050"/>
      <c r="H70" s="1050"/>
      <c r="I70" s="1050"/>
      <c r="J70" s="1050"/>
      <c r="K70" s="1050"/>
      <c r="L70" s="1050"/>
      <c r="M70" s="1050"/>
      <c r="N70" s="1050"/>
      <c r="O70" s="1050"/>
      <c r="P70" s="1050"/>
      <c r="Q70" s="1051"/>
      <c r="R70" s="612"/>
      <c r="S70" s="612"/>
      <c r="T70" s="616"/>
      <c r="U70" s="1016"/>
      <c r="V70" s="1016"/>
      <c r="W70" s="1016"/>
      <c r="Y70" s="600" t="s">
        <v>732</v>
      </c>
    </row>
    <row r="71" spans="1:25" ht="24.95" customHeight="1">
      <c r="A71" s="653" t="s">
        <v>690</v>
      </c>
      <c r="B71" s="1058" t="s">
        <v>1004</v>
      </c>
      <c r="C71" s="1059"/>
      <c r="D71" s="1059"/>
      <c r="E71" s="1059"/>
      <c r="F71" s="1059"/>
      <c r="G71" s="1059"/>
      <c r="H71" s="1059"/>
      <c r="I71" s="1059"/>
      <c r="J71" s="1059"/>
      <c r="K71" s="1059"/>
      <c r="L71" s="1059"/>
      <c r="M71" s="1059"/>
      <c r="N71" s="1059"/>
      <c r="O71" s="1059"/>
      <c r="P71" s="1059"/>
      <c r="Q71" s="1060"/>
      <c r="R71" s="612"/>
      <c r="S71" s="616"/>
      <c r="T71" s="619"/>
      <c r="U71" s="1016"/>
      <c r="V71" s="1016"/>
      <c r="W71" s="1016"/>
    </row>
    <row r="72" spans="1:25" ht="24.95" customHeight="1">
      <c r="A72" s="653" t="s">
        <v>690</v>
      </c>
      <c r="B72" s="1049" t="s">
        <v>891</v>
      </c>
      <c r="C72" s="1050"/>
      <c r="D72" s="1050"/>
      <c r="E72" s="1050"/>
      <c r="F72" s="1050"/>
      <c r="G72" s="1050"/>
      <c r="H72" s="1050"/>
      <c r="I72" s="1050"/>
      <c r="J72" s="1050"/>
      <c r="K72" s="1050"/>
      <c r="L72" s="1050"/>
      <c r="M72" s="1050"/>
      <c r="N72" s="1050"/>
      <c r="O72" s="1050"/>
      <c r="P72" s="1050"/>
      <c r="Q72" s="1051"/>
      <c r="R72" s="612"/>
      <c r="S72" s="612"/>
      <c r="T72" s="612"/>
      <c r="U72" s="1016"/>
      <c r="V72" s="1016"/>
      <c r="W72" s="1016"/>
    </row>
    <row r="73" spans="1:25" ht="24.95" customHeight="1">
      <c r="A73" s="653" t="s">
        <v>690</v>
      </c>
      <c r="B73" s="1056" t="s">
        <v>892</v>
      </c>
      <c r="C73" s="1056"/>
      <c r="D73" s="1056"/>
      <c r="E73" s="1056"/>
      <c r="F73" s="1056"/>
      <c r="G73" s="1056"/>
      <c r="H73" s="1056"/>
      <c r="I73" s="1056"/>
      <c r="J73" s="1056"/>
      <c r="K73" s="1056"/>
      <c r="L73" s="1056"/>
      <c r="M73" s="1056"/>
      <c r="N73" s="1056"/>
      <c r="O73" s="1056"/>
      <c r="P73" s="1056"/>
      <c r="Q73" s="1056"/>
      <c r="R73" s="612"/>
      <c r="S73" s="612"/>
      <c r="T73" s="612"/>
      <c r="U73" s="1016"/>
      <c r="V73" s="1016"/>
      <c r="W73" s="1016"/>
    </row>
    <row r="74" spans="1:25" ht="24.95" customHeight="1">
      <c r="A74" s="653" t="s">
        <v>690</v>
      </c>
      <c r="B74" s="1076" t="s">
        <v>734</v>
      </c>
      <c r="C74" s="1076"/>
      <c r="D74" s="1076"/>
      <c r="E74" s="1076"/>
      <c r="F74" s="1076"/>
      <c r="G74" s="1076"/>
      <c r="H74" s="1076"/>
      <c r="I74" s="1076"/>
      <c r="J74" s="1076"/>
      <c r="K74" s="1076"/>
      <c r="L74" s="1076"/>
      <c r="M74" s="1076"/>
      <c r="N74" s="1076"/>
      <c r="O74" s="1076"/>
      <c r="P74" s="1076"/>
      <c r="Q74" s="1076"/>
      <c r="R74" s="612"/>
      <c r="S74" s="612"/>
      <c r="T74" s="612"/>
      <c r="U74" s="1016"/>
      <c r="V74" s="1016"/>
      <c r="W74" s="1016"/>
    </row>
    <row r="75" spans="1:25" ht="24.95" customHeight="1">
      <c r="A75" s="653" t="s">
        <v>690</v>
      </c>
      <c r="B75" s="1049" t="s">
        <v>889</v>
      </c>
      <c r="C75" s="1050"/>
      <c r="D75" s="1050"/>
      <c r="E75" s="1050"/>
      <c r="F75" s="1050"/>
      <c r="G75" s="1050"/>
      <c r="H75" s="1050"/>
      <c r="I75" s="1050"/>
      <c r="J75" s="1050"/>
      <c r="K75" s="1050"/>
      <c r="L75" s="1050"/>
      <c r="M75" s="1050"/>
      <c r="N75" s="1050"/>
      <c r="O75" s="1050"/>
      <c r="P75" s="1050"/>
      <c r="Q75" s="1051"/>
      <c r="R75" s="612"/>
      <c r="S75" s="612"/>
      <c r="T75" s="612"/>
      <c r="U75" s="1019"/>
      <c r="V75" s="1020"/>
      <c r="W75" s="1021"/>
      <c r="X75" s="613"/>
    </row>
    <row r="76" spans="1:25">
      <c r="A76" s="647" t="s">
        <v>691</v>
      </c>
      <c r="B76" s="1052" t="s">
        <v>675</v>
      </c>
      <c r="C76" s="1052"/>
      <c r="D76" s="1052"/>
      <c r="E76" s="1052"/>
      <c r="F76" s="1052"/>
      <c r="G76" s="1052"/>
      <c r="H76" s="1052"/>
      <c r="I76" s="1052"/>
      <c r="J76" s="1052"/>
      <c r="K76" s="1052"/>
      <c r="L76" s="1052"/>
      <c r="M76" s="1052"/>
      <c r="N76" s="1052"/>
      <c r="O76" s="1052"/>
      <c r="P76" s="1052"/>
      <c r="Q76" s="1052"/>
      <c r="R76" s="639" t="s">
        <v>703</v>
      </c>
      <c r="S76" s="639" t="s">
        <v>704</v>
      </c>
      <c r="T76" s="639" t="s">
        <v>705</v>
      </c>
      <c r="U76" s="1040" t="s">
        <v>706</v>
      </c>
      <c r="V76" s="1041"/>
      <c r="W76" s="1042"/>
    </row>
    <row r="77" spans="1:25" ht="24.95" customHeight="1">
      <c r="A77" s="653" t="s">
        <v>691</v>
      </c>
      <c r="B77" s="1058" t="s">
        <v>893</v>
      </c>
      <c r="C77" s="1059"/>
      <c r="D77" s="1059"/>
      <c r="E77" s="1059"/>
      <c r="F77" s="1059"/>
      <c r="G77" s="1059"/>
      <c r="H77" s="1059"/>
      <c r="I77" s="1059"/>
      <c r="J77" s="1059"/>
      <c r="K77" s="1059"/>
      <c r="L77" s="1059"/>
      <c r="M77" s="1059"/>
      <c r="N77" s="1059"/>
      <c r="O77" s="1059"/>
      <c r="P77" s="1059"/>
      <c r="Q77" s="1060"/>
      <c r="R77" s="612"/>
      <c r="S77" s="612"/>
      <c r="T77" s="616"/>
      <c r="U77" s="1016"/>
      <c r="V77" s="1016"/>
      <c r="W77" s="1016"/>
    </row>
    <row r="78" spans="1:25" ht="24.95" customHeight="1">
      <c r="A78" s="653" t="s">
        <v>691</v>
      </c>
      <c r="B78" s="1058" t="s">
        <v>894</v>
      </c>
      <c r="C78" s="1074"/>
      <c r="D78" s="1074"/>
      <c r="E78" s="1074"/>
      <c r="F78" s="1074"/>
      <c r="G78" s="1074"/>
      <c r="H78" s="1074"/>
      <c r="I78" s="1074"/>
      <c r="J78" s="1074"/>
      <c r="K78" s="1074"/>
      <c r="L78" s="1074"/>
      <c r="M78" s="1074"/>
      <c r="N78" s="1074"/>
      <c r="O78" s="1074"/>
      <c r="P78" s="1074"/>
      <c r="Q78" s="1075"/>
      <c r="R78" s="612"/>
      <c r="S78" s="612"/>
      <c r="T78" s="616"/>
      <c r="U78" s="1019"/>
      <c r="V78" s="1044"/>
      <c r="W78" s="1045"/>
    </row>
    <row r="79" spans="1:25" ht="24.95" customHeight="1">
      <c r="A79" s="653" t="s">
        <v>691</v>
      </c>
      <c r="B79" s="1058" t="s">
        <v>895</v>
      </c>
      <c r="C79" s="1059"/>
      <c r="D79" s="1059"/>
      <c r="E79" s="1059"/>
      <c r="F79" s="1059"/>
      <c r="G79" s="1059"/>
      <c r="H79" s="1059"/>
      <c r="I79" s="1059"/>
      <c r="J79" s="1059"/>
      <c r="K79" s="1059"/>
      <c r="L79" s="1059"/>
      <c r="M79" s="1059"/>
      <c r="N79" s="1059"/>
      <c r="O79" s="1059"/>
      <c r="P79" s="1059"/>
      <c r="Q79" s="1060"/>
      <c r="R79" s="612"/>
      <c r="S79" s="612"/>
      <c r="T79" s="612"/>
      <c r="U79" s="1019"/>
      <c r="V79" s="1020"/>
      <c r="W79" s="1021"/>
    </row>
    <row r="80" spans="1:25" ht="24.95" customHeight="1">
      <c r="A80" s="653" t="s">
        <v>691</v>
      </c>
      <c r="B80" s="1049" t="s">
        <v>896</v>
      </c>
      <c r="C80" s="1050"/>
      <c r="D80" s="1050"/>
      <c r="E80" s="1050"/>
      <c r="F80" s="1050"/>
      <c r="G80" s="1050"/>
      <c r="H80" s="1050"/>
      <c r="I80" s="1050"/>
      <c r="J80" s="1050"/>
      <c r="K80" s="1050"/>
      <c r="L80" s="1050"/>
      <c r="M80" s="1050"/>
      <c r="N80" s="1050"/>
      <c r="O80" s="1050"/>
      <c r="P80" s="1050"/>
      <c r="Q80" s="1051"/>
      <c r="R80" s="612"/>
      <c r="S80" s="616"/>
      <c r="T80" s="612"/>
      <c r="U80" s="1019"/>
      <c r="V80" s="1020"/>
      <c r="W80" s="1021"/>
      <c r="X80" s="613"/>
    </row>
    <row r="81" spans="1:24" ht="24.95" customHeight="1">
      <c r="A81" s="653" t="s">
        <v>691</v>
      </c>
      <c r="B81" s="1073" t="s">
        <v>897</v>
      </c>
      <c r="C81" s="1074"/>
      <c r="D81" s="1074"/>
      <c r="E81" s="1074"/>
      <c r="F81" s="1074"/>
      <c r="G81" s="1074"/>
      <c r="H81" s="1074"/>
      <c r="I81" s="1074"/>
      <c r="J81" s="1074"/>
      <c r="K81" s="1074"/>
      <c r="L81" s="1074"/>
      <c r="M81" s="1074"/>
      <c r="N81" s="1074"/>
      <c r="O81" s="1074"/>
      <c r="P81" s="1074"/>
      <c r="Q81" s="1075"/>
      <c r="R81" s="612"/>
      <c r="S81" s="612"/>
      <c r="T81" s="612"/>
      <c r="U81" s="1019"/>
      <c r="V81" s="1020"/>
      <c r="W81" s="1021"/>
      <c r="X81" s="613"/>
    </row>
    <row r="82" spans="1:24" ht="24.95" customHeight="1">
      <c r="A82" s="653" t="s">
        <v>691</v>
      </c>
      <c r="B82" s="1058" t="s">
        <v>889</v>
      </c>
      <c r="C82" s="1059"/>
      <c r="D82" s="1059"/>
      <c r="E82" s="1059"/>
      <c r="F82" s="1059"/>
      <c r="G82" s="1059"/>
      <c r="H82" s="1059"/>
      <c r="I82" s="1059"/>
      <c r="J82" s="1059"/>
      <c r="K82" s="1059"/>
      <c r="L82" s="1059"/>
      <c r="M82" s="1059"/>
      <c r="N82" s="1059"/>
      <c r="O82" s="1059"/>
      <c r="P82" s="1059"/>
      <c r="Q82" s="1060"/>
      <c r="R82" s="612"/>
      <c r="S82" s="612"/>
      <c r="T82" s="612"/>
      <c r="U82" s="1019"/>
      <c r="V82" s="1020"/>
      <c r="W82" s="1021"/>
      <c r="X82" s="613"/>
    </row>
    <row r="83" spans="1:24">
      <c r="A83" s="647" t="s">
        <v>692</v>
      </c>
      <c r="B83" s="1052" t="s">
        <v>735</v>
      </c>
      <c r="C83" s="1052"/>
      <c r="D83" s="1052"/>
      <c r="E83" s="1052"/>
      <c r="F83" s="1052"/>
      <c r="G83" s="1052"/>
      <c r="H83" s="1052"/>
      <c r="I83" s="1052"/>
      <c r="J83" s="1052"/>
      <c r="K83" s="1052"/>
      <c r="L83" s="1052"/>
      <c r="M83" s="1052"/>
      <c r="N83" s="1052"/>
      <c r="O83" s="1052"/>
      <c r="P83" s="1052"/>
      <c r="Q83" s="1052"/>
      <c r="R83" s="639" t="s">
        <v>703</v>
      </c>
      <c r="S83" s="639" t="s">
        <v>704</v>
      </c>
      <c r="T83" s="639" t="s">
        <v>705</v>
      </c>
      <c r="U83" s="1040" t="s">
        <v>706</v>
      </c>
      <c r="V83" s="1041"/>
      <c r="W83" s="1042"/>
    </row>
    <row r="84" spans="1:24" ht="24.95" customHeight="1">
      <c r="A84" s="653" t="s">
        <v>692</v>
      </c>
      <c r="B84" s="1058" t="s">
        <v>898</v>
      </c>
      <c r="C84" s="1059"/>
      <c r="D84" s="1059"/>
      <c r="E84" s="1059"/>
      <c r="F84" s="1059"/>
      <c r="G84" s="1059"/>
      <c r="H84" s="1059"/>
      <c r="I84" s="1059"/>
      <c r="J84" s="1059"/>
      <c r="K84" s="1059"/>
      <c r="L84" s="1059"/>
      <c r="M84" s="1059"/>
      <c r="N84" s="1059"/>
      <c r="O84" s="1059"/>
      <c r="P84" s="1059"/>
      <c r="Q84" s="1060"/>
      <c r="R84" s="612"/>
      <c r="S84" s="616"/>
      <c r="T84" s="612"/>
      <c r="U84" s="1019"/>
      <c r="V84" s="1020"/>
      <c r="W84" s="1021"/>
    </row>
    <row r="85" spans="1:24" ht="24.95" customHeight="1">
      <c r="A85" s="653" t="s">
        <v>691</v>
      </c>
      <c r="B85" s="1058" t="s">
        <v>899</v>
      </c>
      <c r="C85" s="1059"/>
      <c r="D85" s="1059"/>
      <c r="E85" s="1059"/>
      <c r="F85" s="1059"/>
      <c r="G85" s="1059"/>
      <c r="H85" s="1059"/>
      <c r="I85" s="1059"/>
      <c r="J85" s="1059"/>
      <c r="K85" s="1059"/>
      <c r="L85" s="1059"/>
      <c r="M85" s="1059"/>
      <c r="N85" s="1059"/>
      <c r="O85" s="1059"/>
      <c r="P85" s="1059"/>
      <c r="Q85" s="1060"/>
      <c r="R85" s="612"/>
      <c r="S85" s="616"/>
      <c r="T85" s="612"/>
      <c r="U85" s="1019"/>
      <c r="V85" s="1020"/>
      <c r="W85" s="1021"/>
    </row>
    <row r="86" spans="1:24" ht="24.95" customHeight="1">
      <c r="A86" s="653" t="s">
        <v>691</v>
      </c>
      <c r="B86" s="1049" t="s">
        <v>900</v>
      </c>
      <c r="C86" s="1050"/>
      <c r="D86" s="1050"/>
      <c r="E86" s="1050"/>
      <c r="F86" s="1050"/>
      <c r="G86" s="1050"/>
      <c r="H86" s="1050"/>
      <c r="I86" s="1050"/>
      <c r="J86" s="1050"/>
      <c r="K86" s="1050"/>
      <c r="L86" s="1050"/>
      <c r="M86" s="1050"/>
      <c r="N86" s="1050"/>
      <c r="O86" s="1050"/>
      <c r="P86" s="1050"/>
      <c r="Q86" s="1051"/>
      <c r="R86" s="612"/>
      <c r="S86" s="612"/>
      <c r="T86" s="612"/>
      <c r="U86" s="1019"/>
      <c r="V86" s="1020"/>
      <c r="W86" s="1021"/>
      <c r="X86" s="613"/>
    </row>
    <row r="87" spans="1:24">
      <c r="A87" s="647" t="s">
        <v>693</v>
      </c>
      <c r="B87" s="1052" t="s">
        <v>677</v>
      </c>
      <c r="C87" s="1052"/>
      <c r="D87" s="1052"/>
      <c r="E87" s="1052"/>
      <c r="F87" s="1052"/>
      <c r="G87" s="1052"/>
      <c r="H87" s="1052"/>
      <c r="I87" s="1052"/>
      <c r="J87" s="1052"/>
      <c r="K87" s="1052"/>
      <c r="L87" s="1052"/>
      <c r="M87" s="1052"/>
      <c r="N87" s="1052"/>
      <c r="O87" s="1052"/>
      <c r="P87" s="1052"/>
      <c r="Q87" s="1052"/>
      <c r="R87" s="639" t="s">
        <v>703</v>
      </c>
      <c r="S87" s="639" t="s">
        <v>704</v>
      </c>
      <c r="T87" s="639" t="s">
        <v>705</v>
      </c>
      <c r="U87" s="1040" t="s">
        <v>706</v>
      </c>
      <c r="V87" s="1041"/>
      <c r="W87" s="1042"/>
    </row>
    <row r="88" spans="1:24" ht="24.95" customHeight="1">
      <c r="A88" s="653" t="s">
        <v>693</v>
      </c>
      <c r="B88" s="1053" t="s">
        <v>901</v>
      </c>
      <c r="C88" s="1054"/>
      <c r="D88" s="1054"/>
      <c r="E88" s="1054"/>
      <c r="F88" s="1054"/>
      <c r="G88" s="1054"/>
      <c r="H88" s="1054"/>
      <c r="I88" s="1054"/>
      <c r="J88" s="1054"/>
      <c r="K88" s="1054"/>
      <c r="L88" s="1054"/>
      <c r="M88" s="1054"/>
      <c r="N88" s="1054"/>
      <c r="O88" s="1054"/>
      <c r="P88" s="1054"/>
      <c r="Q88" s="1055"/>
      <c r="R88" s="617"/>
      <c r="S88" s="616"/>
      <c r="T88" s="617"/>
      <c r="U88" s="1064"/>
      <c r="V88" s="1065"/>
      <c r="W88" s="1066"/>
      <c r="X88" s="613"/>
    </row>
    <row r="89" spans="1:24" ht="24.95" customHeight="1">
      <c r="A89" s="653" t="s">
        <v>693</v>
      </c>
      <c r="B89" s="1049" t="s">
        <v>1022</v>
      </c>
      <c r="C89" s="1050"/>
      <c r="D89" s="1050"/>
      <c r="E89" s="1050"/>
      <c r="F89" s="1050"/>
      <c r="G89" s="1050"/>
      <c r="H89" s="1050"/>
      <c r="I89" s="1050"/>
      <c r="J89" s="1050"/>
      <c r="K89" s="1050"/>
      <c r="L89" s="1050"/>
      <c r="M89" s="1050"/>
      <c r="N89" s="1050"/>
      <c r="O89" s="1050"/>
      <c r="P89" s="1050"/>
      <c r="Q89" s="1051"/>
      <c r="R89" s="617"/>
      <c r="S89" s="617"/>
      <c r="T89" s="617"/>
      <c r="U89" s="1064"/>
      <c r="V89" s="1065"/>
      <c r="W89" s="1066"/>
      <c r="X89" s="613"/>
    </row>
    <row r="90" spans="1:24" ht="24.95" customHeight="1">
      <c r="A90" s="653" t="s">
        <v>693</v>
      </c>
      <c r="B90" s="1067" t="s">
        <v>902</v>
      </c>
      <c r="C90" s="1068"/>
      <c r="D90" s="1068"/>
      <c r="E90" s="1068"/>
      <c r="F90" s="1068"/>
      <c r="G90" s="1068"/>
      <c r="H90" s="1068"/>
      <c r="I90" s="1068"/>
      <c r="J90" s="1068"/>
      <c r="K90" s="1068"/>
      <c r="L90" s="1068"/>
      <c r="M90" s="1068"/>
      <c r="N90" s="1068"/>
      <c r="O90" s="1068"/>
      <c r="P90" s="1068"/>
      <c r="Q90" s="1069"/>
      <c r="R90" s="617"/>
      <c r="S90" s="617"/>
      <c r="T90" s="617"/>
      <c r="U90" s="1070"/>
      <c r="V90" s="1071"/>
      <c r="W90" s="1072"/>
    </row>
    <row r="91" spans="1:24">
      <c r="A91" s="647" t="s">
        <v>695</v>
      </c>
      <c r="B91" s="1052" t="s">
        <v>679</v>
      </c>
      <c r="C91" s="1052"/>
      <c r="D91" s="1052"/>
      <c r="E91" s="1052"/>
      <c r="F91" s="1052"/>
      <c r="G91" s="1052"/>
      <c r="H91" s="1052"/>
      <c r="I91" s="1052"/>
      <c r="J91" s="1052"/>
      <c r="K91" s="1052"/>
      <c r="L91" s="1052"/>
      <c r="M91" s="1052"/>
      <c r="N91" s="1052"/>
      <c r="O91" s="1052"/>
      <c r="P91" s="1052"/>
      <c r="Q91" s="1052"/>
      <c r="R91" s="639" t="s">
        <v>703</v>
      </c>
      <c r="S91" s="639" t="s">
        <v>704</v>
      </c>
      <c r="T91" s="639" t="s">
        <v>705</v>
      </c>
      <c r="U91" s="1040" t="s">
        <v>706</v>
      </c>
      <c r="V91" s="1041"/>
      <c r="W91" s="1042"/>
    </row>
    <row r="92" spans="1:24" ht="24.95" customHeight="1">
      <c r="A92" s="653" t="s">
        <v>695</v>
      </c>
      <c r="B92" s="1058" t="s">
        <v>903</v>
      </c>
      <c r="C92" s="1059"/>
      <c r="D92" s="1059"/>
      <c r="E92" s="1059"/>
      <c r="F92" s="1059"/>
      <c r="G92" s="1059"/>
      <c r="H92" s="1059"/>
      <c r="I92" s="1059"/>
      <c r="J92" s="1059"/>
      <c r="K92" s="1059"/>
      <c r="L92" s="1059"/>
      <c r="M92" s="1059"/>
      <c r="N92" s="1059"/>
      <c r="O92" s="1059"/>
      <c r="P92" s="1059"/>
      <c r="Q92" s="1060"/>
      <c r="R92" s="617"/>
      <c r="S92" s="616"/>
      <c r="T92" s="617"/>
      <c r="U92" s="1064"/>
      <c r="V92" s="1065"/>
      <c r="W92" s="1066"/>
      <c r="X92" s="613"/>
    </row>
    <row r="93" spans="1:24" ht="24.95" customHeight="1">
      <c r="A93" s="653" t="s">
        <v>695</v>
      </c>
      <c r="B93" s="1058" t="s">
        <v>904</v>
      </c>
      <c r="C93" s="1059"/>
      <c r="D93" s="1059"/>
      <c r="E93" s="1059"/>
      <c r="F93" s="1059"/>
      <c r="G93" s="1059"/>
      <c r="H93" s="1059"/>
      <c r="I93" s="1059"/>
      <c r="J93" s="1059"/>
      <c r="K93" s="1059"/>
      <c r="L93" s="1059"/>
      <c r="M93" s="1059"/>
      <c r="N93" s="1059"/>
      <c r="O93" s="1059"/>
      <c r="P93" s="1059"/>
      <c r="Q93" s="1060"/>
      <c r="R93" s="617"/>
      <c r="S93" s="616"/>
      <c r="T93" s="617"/>
      <c r="U93" s="1064"/>
      <c r="V93" s="1065"/>
      <c r="W93" s="1066"/>
      <c r="X93" s="613"/>
    </row>
    <row r="94" spans="1:24" ht="24.95" customHeight="1">
      <c r="A94" s="653" t="s">
        <v>695</v>
      </c>
      <c r="B94" s="1053" t="s">
        <v>736</v>
      </c>
      <c r="C94" s="1054"/>
      <c r="D94" s="1054"/>
      <c r="E94" s="1054"/>
      <c r="F94" s="1054"/>
      <c r="G94" s="1054"/>
      <c r="H94" s="1054"/>
      <c r="I94" s="1054"/>
      <c r="J94" s="1054"/>
      <c r="K94" s="1054"/>
      <c r="L94" s="1054"/>
      <c r="M94" s="1054"/>
      <c r="N94" s="1054"/>
      <c r="O94" s="1054"/>
      <c r="P94" s="1054"/>
      <c r="Q94" s="1055"/>
      <c r="R94" s="617"/>
      <c r="S94" s="616"/>
      <c r="T94" s="617"/>
      <c r="U94" s="1064"/>
      <c r="V94" s="1065"/>
      <c r="W94" s="1066"/>
    </row>
    <row r="95" spans="1:24">
      <c r="A95" s="647" t="s">
        <v>696</v>
      </c>
      <c r="B95" s="1052" t="s">
        <v>737</v>
      </c>
      <c r="C95" s="1052"/>
      <c r="D95" s="1052"/>
      <c r="E95" s="1052"/>
      <c r="F95" s="1052"/>
      <c r="G95" s="1052"/>
      <c r="H95" s="1052"/>
      <c r="I95" s="1052"/>
      <c r="J95" s="1052"/>
      <c r="K95" s="1052"/>
      <c r="L95" s="1052"/>
      <c r="M95" s="1052"/>
      <c r="N95" s="1052"/>
      <c r="O95" s="1052"/>
      <c r="P95" s="1052"/>
      <c r="Q95" s="1052"/>
      <c r="R95" s="639" t="s">
        <v>703</v>
      </c>
      <c r="S95" s="639" t="s">
        <v>704</v>
      </c>
      <c r="T95" s="639" t="s">
        <v>705</v>
      </c>
      <c r="U95" s="1040" t="s">
        <v>706</v>
      </c>
      <c r="V95" s="1041"/>
      <c r="W95" s="1042"/>
    </row>
    <row r="96" spans="1:24" ht="24.95" customHeight="1">
      <c r="A96" s="648" t="s">
        <v>696</v>
      </c>
      <c r="B96" s="1056" t="s">
        <v>738</v>
      </c>
      <c r="C96" s="1056"/>
      <c r="D96" s="1056"/>
      <c r="E96" s="1056"/>
      <c r="F96" s="1056"/>
      <c r="G96" s="1056"/>
      <c r="H96" s="1056"/>
      <c r="I96" s="1056"/>
      <c r="J96" s="1056"/>
      <c r="K96" s="1056"/>
      <c r="L96" s="1056"/>
      <c r="M96" s="1056"/>
      <c r="N96" s="1056"/>
      <c r="O96" s="1056"/>
      <c r="P96" s="1056"/>
      <c r="Q96" s="1056"/>
      <c r="R96" s="617"/>
      <c r="S96" s="617"/>
      <c r="T96" s="617"/>
      <c r="U96" s="1016"/>
      <c r="V96" s="1016"/>
      <c r="W96" s="1016"/>
    </row>
    <row r="97" spans="1:24" ht="24.95" customHeight="1">
      <c r="A97" s="648" t="s">
        <v>696</v>
      </c>
      <c r="B97" s="1063" t="s">
        <v>905</v>
      </c>
      <c r="C97" s="1063"/>
      <c r="D97" s="1063"/>
      <c r="E97" s="1063"/>
      <c r="F97" s="1063"/>
      <c r="G97" s="1063"/>
      <c r="H97" s="1063"/>
      <c r="I97" s="1063"/>
      <c r="J97" s="1063"/>
      <c r="K97" s="1063"/>
      <c r="L97" s="1063"/>
      <c r="M97" s="1063"/>
      <c r="N97" s="1063"/>
      <c r="O97" s="1063"/>
      <c r="P97" s="1063"/>
      <c r="Q97" s="1063"/>
      <c r="R97" s="617"/>
      <c r="S97" s="617"/>
      <c r="T97" s="617"/>
      <c r="U97" s="1016"/>
      <c r="V97" s="1016"/>
      <c r="W97" s="1016"/>
    </row>
    <row r="98" spans="1:24" ht="24.95" customHeight="1">
      <c r="A98" s="648" t="s">
        <v>696</v>
      </c>
      <c r="B98" s="1056" t="s">
        <v>906</v>
      </c>
      <c r="C98" s="1056"/>
      <c r="D98" s="1056"/>
      <c r="E98" s="1056"/>
      <c r="F98" s="1056"/>
      <c r="G98" s="1056"/>
      <c r="H98" s="1056"/>
      <c r="I98" s="1056"/>
      <c r="J98" s="1056"/>
      <c r="K98" s="1056"/>
      <c r="L98" s="1056"/>
      <c r="M98" s="1056"/>
      <c r="N98" s="1056"/>
      <c r="O98" s="1056"/>
      <c r="P98" s="1056"/>
      <c r="Q98" s="1056"/>
      <c r="R98" s="617"/>
      <c r="S98" s="617"/>
      <c r="T98" s="617"/>
      <c r="U98" s="1016"/>
      <c r="V98" s="1016"/>
      <c r="W98" s="1016"/>
    </row>
    <row r="99" spans="1:24" ht="24.95" customHeight="1">
      <c r="A99" s="648" t="s">
        <v>696</v>
      </c>
      <c r="B99" s="1056" t="s">
        <v>739</v>
      </c>
      <c r="C99" s="1056"/>
      <c r="D99" s="1056"/>
      <c r="E99" s="1056"/>
      <c r="F99" s="1056"/>
      <c r="G99" s="1056"/>
      <c r="H99" s="1056"/>
      <c r="I99" s="1056"/>
      <c r="J99" s="1056"/>
      <c r="K99" s="1056"/>
      <c r="L99" s="1056"/>
      <c r="M99" s="1056"/>
      <c r="N99" s="1056"/>
      <c r="O99" s="1056"/>
      <c r="P99" s="1056"/>
      <c r="Q99" s="1056"/>
      <c r="R99" s="617"/>
      <c r="S99" s="617"/>
      <c r="T99" s="617"/>
      <c r="U99" s="1016"/>
      <c r="V99" s="1016"/>
      <c r="W99" s="1016"/>
    </row>
    <row r="100" spans="1:24" ht="24.95" customHeight="1">
      <c r="A100" s="648" t="s">
        <v>696</v>
      </c>
      <c r="B100" s="1057" t="s">
        <v>907</v>
      </c>
      <c r="C100" s="1057"/>
      <c r="D100" s="1057"/>
      <c r="E100" s="1057"/>
      <c r="F100" s="1057"/>
      <c r="G100" s="1057"/>
      <c r="H100" s="1057"/>
      <c r="I100" s="1057"/>
      <c r="J100" s="1057"/>
      <c r="K100" s="1057"/>
      <c r="L100" s="1057"/>
      <c r="M100" s="1057"/>
      <c r="N100" s="1057"/>
      <c r="O100" s="1057"/>
      <c r="P100" s="1057"/>
      <c r="Q100" s="1057"/>
      <c r="R100" s="617"/>
      <c r="S100" s="617"/>
      <c r="T100" s="617"/>
      <c r="U100" s="1016"/>
      <c r="V100" s="1016"/>
      <c r="W100" s="1016"/>
    </row>
    <row r="101" spans="1:24" ht="24.95" customHeight="1">
      <c r="A101" s="648" t="s">
        <v>696</v>
      </c>
      <c r="B101" s="1057" t="s">
        <v>908</v>
      </c>
      <c r="C101" s="1057"/>
      <c r="D101" s="1057"/>
      <c r="E101" s="1057"/>
      <c r="F101" s="1057"/>
      <c r="G101" s="1057"/>
      <c r="H101" s="1057"/>
      <c r="I101" s="1057"/>
      <c r="J101" s="1057"/>
      <c r="K101" s="1057"/>
      <c r="L101" s="1057"/>
      <c r="M101" s="1057"/>
      <c r="N101" s="1057"/>
      <c r="O101" s="1057"/>
      <c r="P101" s="1057"/>
      <c r="Q101" s="1057"/>
      <c r="R101" s="617"/>
      <c r="S101" s="617"/>
      <c r="T101" s="617"/>
      <c r="U101" s="1016"/>
      <c r="V101" s="1016"/>
      <c r="W101" s="1016"/>
    </row>
    <row r="102" spans="1:24" ht="24.95" customHeight="1">
      <c r="A102" s="648" t="s">
        <v>696</v>
      </c>
      <c r="B102" s="1056" t="s">
        <v>740</v>
      </c>
      <c r="C102" s="1056"/>
      <c r="D102" s="1056"/>
      <c r="E102" s="1056"/>
      <c r="F102" s="1056"/>
      <c r="G102" s="1056"/>
      <c r="H102" s="1056"/>
      <c r="I102" s="1056"/>
      <c r="J102" s="1056"/>
      <c r="K102" s="1056"/>
      <c r="L102" s="1056"/>
      <c r="M102" s="1056"/>
      <c r="N102" s="1056"/>
      <c r="O102" s="1056"/>
      <c r="P102" s="1056"/>
      <c r="Q102" s="1056"/>
      <c r="R102" s="617"/>
      <c r="S102" s="617"/>
      <c r="T102" s="617"/>
      <c r="U102" s="1016"/>
      <c r="V102" s="1016"/>
      <c r="W102" s="1016"/>
    </row>
    <row r="103" spans="1:24" ht="24.95" customHeight="1">
      <c r="A103" s="648" t="s">
        <v>696</v>
      </c>
      <c r="B103" s="1056" t="s">
        <v>909</v>
      </c>
      <c r="C103" s="1056"/>
      <c r="D103" s="1056"/>
      <c r="E103" s="1056"/>
      <c r="F103" s="1056"/>
      <c r="G103" s="1056"/>
      <c r="H103" s="1056"/>
      <c r="I103" s="1056"/>
      <c r="J103" s="1056"/>
      <c r="K103" s="1056"/>
      <c r="L103" s="1056"/>
      <c r="M103" s="1056"/>
      <c r="N103" s="1056"/>
      <c r="O103" s="1056"/>
      <c r="P103" s="1056"/>
      <c r="Q103" s="1056"/>
      <c r="R103" s="617"/>
      <c r="S103" s="617"/>
      <c r="T103" s="617"/>
      <c r="U103" s="1016"/>
      <c r="V103" s="1016"/>
      <c r="W103" s="1016"/>
    </row>
    <row r="104" spans="1:24" ht="24.95" customHeight="1">
      <c r="A104" s="648" t="s">
        <v>696</v>
      </c>
      <c r="B104" s="1056" t="s">
        <v>910</v>
      </c>
      <c r="C104" s="1056"/>
      <c r="D104" s="1056"/>
      <c r="E104" s="1056"/>
      <c r="F104" s="1056"/>
      <c r="G104" s="1056"/>
      <c r="H104" s="1056"/>
      <c r="I104" s="1056"/>
      <c r="J104" s="1056"/>
      <c r="K104" s="1056"/>
      <c r="L104" s="1056"/>
      <c r="M104" s="1056"/>
      <c r="N104" s="1056"/>
      <c r="O104" s="1056"/>
      <c r="P104" s="1056"/>
      <c r="Q104" s="1056"/>
      <c r="R104" s="617"/>
      <c r="S104" s="617"/>
      <c r="T104" s="617"/>
      <c r="U104" s="1016"/>
      <c r="V104" s="1016"/>
      <c r="W104" s="1016"/>
    </row>
    <row r="105" spans="1:24" ht="24.95" customHeight="1">
      <c r="A105" s="648" t="s">
        <v>696</v>
      </c>
      <c r="B105" s="1058" t="s">
        <v>911</v>
      </c>
      <c r="C105" s="1059"/>
      <c r="D105" s="1059"/>
      <c r="E105" s="1059"/>
      <c r="F105" s="1059"/>
      <c r="G105" s="1059"/>
      <c r="H105" s="1059"/>
      <c r="I105" s="1059"/>
      <c r="J105" s="1059"/>
      <c r="K105" s="1059"/>
      <c r="L105" s="1059"/>
      <c r="M105" s="1059"/>
      <c r="N105" s="1059"/>
      <c r="O105" s="1059"/>
      <c r="P105" s="1059"/>
      <c r="Q105" s="1060"/>
      <c r="R105" s="612"/>
      <c r="S105" s="617"/>
      <c r="T105" s="617"/>
      <c r="U105" s="1019"/>
      <c r="V105" s="1020"/>
      <c r="W105" s="1021"/>
      <c r="X105" s="614" t="s">
        <v>707</v>
      </c>
    </row>
    <row r="106" spans="1:24">
      <c r="A106" s="647" t="s">
        <v>697</v>
      </c>
      <c r="B106" s="1052" t="s">
        <v>681</v>
      </c>
      <c r="C106" s="1052"/>
      <c r="D106" s="1052"/>
      <c r="E106" s="1052"/>
      <c r="F106" s="1052"/>
      <c r="G106" s="1052"/>
      <c r="H106" s="1052"/>
      <c r="I106" s="1052"/>
      <c r="J106" s="1052"/>
      <c r="K106" s="1052"/>
      <c r="L106" s="1052"/>
      <c r="M106" s="1052"/>
      <c r="N106" s="1052"/>
      <c r="O106" s="1052"/>
      <c r="P106" s="1052"/>
      <c r="Q106" s="1052"/>
      <c r="R106" s="639" t="s">
        <v>703</v>
      </c>
      <c r="S106" s="639" t="s">
        <v>704</v>
      </c>
      <c r="T106" s="639" t="s">
        <v>705</v>
      </c>
      <c r="U106" s="1040" t="s">
        <v>706</v>
      </c>
      <c r="V106" s="1041"/>
      <c r="W106" s="1042"/>
    </row>
    <row r="107" spans="1:24" ht="24.95" customHeight="1">
      <c r="A107" s="648" t="s">
        <v>697</v>
      </c>
      <c r="B107" s="1053" t="s">
        <v>741</v>
      </c>
      <c r="C107" s="1054"/>
      <c r="D107" s="1054"/>
      <c r="E107" s="1054"/>
      <c r="F107" s="1054"/>
      <c r="G107" s="1054"/>
      <c r="H107" s="1054"/>
      <c r="I107" s="1054"/>
      <c r="J107" s="1054"/>
      <c r="K107" s="1054"/>
      <c r="L107" s="1054"/>
      <c r="M107" s="1054"/>
      <c r="N107" s="1054"/>
      <c r="O107" s="1054"/>
      <c r="P107" s="1054"/>
      <c r="Q107" s="1055"/>
      <c r="R107" s="612"/>
      <c r="S107" s="616"/>
      <c r="T107" s="612"/>
      <c r="U107" s="1019"/>
      <c r="V107" s="1020"/>
      <c r="W107" s="1021"/>
      <c r="X107" s="615"/>
    </row>
    <row r="108" spans="1:24" ht="24.95" customHeight="1">
      <c r="A108" s="648" t="s">
        <v>697</v>
      </c>
      <c r="B108" s="1053" t="s">
        <v>742</v>
      </c>
      <c r="C108" s="1054"/>
      <c r="D108" s="1054"/>
      <c r="E108" s="1054"/>
      <c r="F108" s="1054"/>
      <c r="G108" s="1054"/>
      <c r="H108" s="1054"/>
      <c r="I108" s="1054"/>
      <c r="J108" s="1054"/>
      <c r="K108" s="1054"/>
      <c r="L108" s="1054"/>
      <c r="M108" s="1054"/>
      <c r="N108" s="1054"/>
      <c r="O108" s="1054"/>
      <c r="P108" s="1054"/>
      <c r="Q108" s="1055"/>
      <c r="R108" s="612"/>
      <c r="S108" s="616"/>
      <c r="T108" s="612"/>
      <c r="U108" s="1019"/>
      <c r="V108" s="1020"/>
      <c r="W108" s="1021"/>
      <c r="X108" s="615"/>
    </row>
    <row r="109" spans="1:24" ht="24.95" customHeight="1">
      <c r="A109" s="648" t="s">
        <v>697</v>
      </c>
      <c r="B109" s="1049" t="s">
        <v>1005</v>
      </c>
      <c r="C109" s="1061"/>
      <c r="D109" s="1061"/>
      <c r="E109" s="1061"/>
      <c r="F109" s="1061"/>
      <c r="G109" s="1061"/>
      <c r="H109" s="1061"/>
      <c r="I109" s="1061"/>
      <c r="J109" s="1061"/>
      <c r="K109" s="1061"/>
      <c r="L109" s="1061"/>
      <c r="M109" s="1061"/>
      <c r="N109" s="1061"/>
      <c r="O109" s="1061"/>
      <c r="P109" s="1061"/>
      <c r="Q109" s="1062"/>
      <c r="R109" s="612"/>
      <c r="S109" s="612"/>
      <c r="T109" s="612"/>
      <c r="U109" s="1019"/>
      <c r="V109" s="1020"/>
      <c r="W109" s="1021"/>
    </row>
    <row r="110" spans="1:24">
      <c r="A110" s="647" t="s">
        <v>698</v>
      </c>
      <c r="B110" s="1052" t="s">
        <v>682</v>
      </c>
      <c r="C110" s="1052"/>
      <c r="D110" s="1052"/>
      <c r="E110" s="1052"/>
      <c r="F110" s="1052"/>
      <c r="G110" s="1052"/>
      <c r="H110" s="1052"/>
      <c r="I110" s="1052"/>
      <c r="J110" s="1052"/>
      <c r="K110" s="1052"/>
      <c r="L110" s="1052"/>
      <c r="M110" s="1052"/>
      <c r="N110" s="1052"/>
      <c r="O110" s="1052"/>
      <c r="P110" s="1052"/>
      <c r="Q110" s="1052"/>
      <c r="R110" s="639" t="s">
        <v>703</v>
      </c>
      <c r="S110" s="639" t="s">
        <v>704</v>
      </c>
      <c r="T110" s="639" t="s">
        <v>705</v>
      </c>
      <c r="U110" s="1040" t="s">
        <v>706</v>
      </c>
      <c r="V110" s="1041"/>
      <c r="W110" s="1042"/>
    </row>
    <row r="111" spans="1:24" ht="24.95" customHeight="1">
      <c r="A111" s="648" t="s">
        <v>698</v>
      </c>
      <c r="B111" s="1058" t="s">
        <v>1006</v>
      </c>
      <c r="C111" s="1059"/>
      <c r="D111" s="1059"/>
      <c r="E111" s="1059"/>
      <c r="F111" s="1059"/>
      <c r="G111" s="1059"/>
      <c r="H111" s="1059"/>
      <c r="I111" s="1059"/>
      <c r="J111" s="1059"/>
      <c r="K111" s="1059"/>
      <c r="L111" s="1059"/>
      <c r="M111" s="1059"/>
      <c r="N111" s="1059"/>
      <c r="O111" s="1059"/>
      <c r="P111" s="1059"/>
      <c r="Q111" s="1060"/>
      <c r="R111" s="617"/>
      <c r="S111" s="617"/>
      <c r="T111" s="617"/>
      <c r="U111" s="1016"/>
      <c r="V111" s="1016"/>
      <c r="W111" s="1016"/>
    </row>
    <row r="112" spans="1:24">
      <c r="A112" s="647" t="s">
        <v>699</v>
      </c>
      <c r="B112" s="1052" t="s">
        <v>743</v>
      </c>
      <c r="C112" s="1052"/>
      <c r="D112" s="1052"/>
      <c r="E112" s="1052"/>
      <c r="F112" s="1052"/>
      <c r="G112" s="1052"/>
      <c r="H112" s="1052"/>
      <c r="I112" s="1052"/>
      <c r="J112" s="1052"/>
      <c r="K112" s="1052"/>
      <c r="L112" s="1052"/>
      <c r="M112" s="1052"/>
      <c r="N112" s="1052"/>
      <c r="O112" s="1052"/>
      <c r="P112" s="1052"/>
      <c r="Q112" s="1052"/>
      <c r="R112" s="639" t="s">
        <v>703</v>
      </c>
      <c r="S112" s="639" t="s">
        <v>704</v>
      </c>
      <c r="T112" s="639" t="s">
        <v>705</v>
      </c>
      <c r="U112" s="1040" t="s">
        <v>706</v>
      </c>
      <c r="V112" s="1041"/>
      <c r="W112" s="1042"/>
    </row>
    <row r="113" spans="1:23" ht="24.95" customHeight="1">
      <c r="A113" s="648" t="s">
        <v>699</v>
      </c>
      <c r="B113" s="1056" t="s">
        <v>744</v>
      </c>
      <c r="C113" s="1056"/>
      <c r="D113" s="1056"/>
      <c r="E113" s="1056"/>
      <c r="F113" s="1056"/>
      <c r="G113" s="1056"/>
      <c r="H113" s="1056"/>
      <c r="I113" s="1056"/>
      <c r="J113" s="1056"/>
      <c r="K113" s="1056"/>
      <c r="L113" s="1056"/>
      <c r="M113" s="1056"/>
      <c r="N113" s="1056"/>
      <c r="O113" s="1056"/>
      <c r="P113" s="1056"/>
      <c r="Q113" s="1056"/>
      <c r="R113" s="612"/>
      <c r="S113" s="612"/>
      <c r="T113" s="612"/>
      <c r="U113" s="1016"/>
      <c r="V113" s="1016"/>
      <c r="W113" s="1016"/>
    </row>
    <row r="114" spans="1:23" ht="24.95" customHeight="1">
      <c r="A114" s="648" t="s">
        <v>699</v>
      </c>
      <c r="B114" s="1057" t="s">
        <v>745</v>
      </c>
      <c r="C114" s="1057"/>
      <c r="D114" s="1057"/>
      <c r="E114" s="1057"/>
      <c r="F114" s="1057"/>
      <c r="G114" s="1057"/>
      <c r="H114" s="1057"/>
      <c r="I114" s="1057"/>
      <c r="J114" s="1057"/>
      <c r="K114" s="1057"/>
      <c r="L114" s="1057"/>
      <c r="M114" s="1057"/>
      <c r="N114" s="1057"/>
      <c r="O114" s="1057"/>
      <c r="P114" s="1057"/>
      <c r="Q114" s="1057"/>
      <c r="R114" s="612"/>
      <c r="S114" s="612"/>
      <c r="T114" s="612"/>
      <c r="U114" s="1016"/>
      <c r="V114" s="1016"/>
      <c r="W114" s="1016"/>
    </row>
    <row r="115" spans="1:23" ht="24.95" customHeight="1">
      <c r="A115" s="648" t="s">
        <v>699</v>
      </c>
      <c r="B115" s="1057" t="s">
        <v>912</v>
      </c>
      <c r="C115" s="1057"/>
      <c r="D115" s="1057"/>
      <c r="E115" s="1057"/>
      <c r="F115" s="1057"/>
      <c r="G115" s="1057"/>
      <c r="H115" s="1057"/>
      <c r="I115" s="1057"/>
      <c r="J115" s="1057"/>
      <c r="K115" s="1057"/>
      <c r="L115" s="1057"/>
      <c r="M115" s="1057"/>
      <c r="N115" s="1057"/>
      <c r="O115" s="1057"/>
      <c r="P115" s="1057"/>
      <c r="Q115" s="1057"/>
      <c r="R115" s="612"/>
      <c r="S115" s="612"/>
      <c r="T115" s="612"/>
      <c r="U115" s="1016"/>
      <c r="V115" s="1016"/>
      <c r="W115" s="1016"/>
    </row>
    <row r="116" spans="1:23" ht="24.95" customHeight="1">
      <c r="A116" s="648" t="s">
        <v>699</v>
      </c>
      <c r="B116" s="1049" t="s">
        <v>913</v>
      </c>
      <c r="C116" s="1050"/>
      <c r="D116" s="1050"/>
      <c r="E116" s="1050"/>
      <c r="F116" s="1050"/>
      <c r="G116" s="1050"/>
      <c r="H116" s="1050"/>
      <c r="I116" s="1050"/>
      <c r="J116" s="1050"/>
      <c r="K116" s="1050"/>
      <c r="L116" s="1050"/>
      <c r="M116" s="1050"/>
      <c r="N116" s="1050"/>
      <c r="O116" s="1050"/>
      <c r="P116" s="1050"/>
      <c r="Q116" s="1051"/>
      <c r="R116" s="612"/>
      <c r="S116" s="612"/>
      <c r="T116" s="612"/>
      <c r="U116" s="1019"/>
      <c r="V116" s="1020"/>
      <c r="W116" s="1021"/>
    </row>
    <row r="117" spans="1:23">
      <c r="A117" s="647" t="s">
        <v>700</v>
      </c>
      <c r="B117" s="1052" t="s">
        <v>1011</v>
      </c>
      <c r="C117" s="1052"/>
      <c r="D117" s="1052"/>
      <c r="E117" s="1052"/>
      <c r="F117" s="1052"/>
      <c r="G117" s="1052"/>
      <c r="H117" s="1052"/>
      <c r="I117" s="1052"/>
      <c r="J117" s="1052"/>
      <c r="K117" s="1052"/>
      <c r="L117" s="1052"/>
      <c r="M117" s="1052"/>
      <c r="N117" s="1052"/>
      <c r="O117" s="1052"/>
      <c r="P117" s="1052"/>
      <c r="Q117" s="1052"/>
      <c r="R117" s="639" t="s">
        <v>703</v>
      </c>
      <c r="S117" s="639" t="s">
        <v>704</v>
      </c>
      <c r="T117" s="639" t="s">
        <v>705</v>
      </c>
      <c r="U117" s="1040" t="s">
        <v>706</v>
      </c>
      <c r="V117" s="1041"/>
      <c r="W117" s="1042"/>
    </row>
    <row r="118" spans="1:23" ht="24.95" customHeight="1">
      <c r="A118" s="653" t="s">
        <v>700</v>
      </c>
      <c r="B118" s="1053" t="s">
        <v>914</v>
      </c>
      <c r="C118" s="1054"/>
      <c r="D118" s="1054"/>
      <c r="E118" s="1054"/>
      <c r="F118" s="1054"/>
      <c r="G118" s="1054"/>
      <c r="H118" s="1054"/>
      <c r="I118" s="1054"/>
      <c r="J118" s="1054"/>
      <c r="K118" s="1054"/>
      <c r="L118" s="1054"/>
      <c r="M118" s="1054"/>
      <c r="N118" s="1054"/>
      <c r="O118" s="1054"/>
      <c r="P118" s="1054"/>
      <c r="Q118" s="1055"/>
      <c r="R118" s="617"/>
      <c r="S118" s="617"/>
      <c r="T118" s="617"/>
      <c r="U118" s="1016"/>
      <c r="V118" s="1016"/>
      <c r="W118" s="1016"/>
    </row>
    <row r="119" spans="1:23">
      <c r="A119" s="643"/>
      <c r="B119" s="1039" t="s">
        <v>746</v>
      </c>
      <c r="C119" s="1039"/>
      <c r="D119" s="1039"/>
      <c r="E119" s="1039"/>
      <c r="F119" s="1039"/>
      <c r="G119" s="1039"/>
      <c r="H119" s="1039"/>
      <c r="I119" s="1039"/>
      <c r="J119" s="1039"/>
      <c r="K119" s="1039"/>
      <c r="L119" s="1039"/>
      <c r="M119" s="1039"/>
      <c r="N119" s="1039"/>
      <c r="O119" s="1039"/>
      <c r="P119" s="1039"/>
      <c r="Q119" s="1039"/>
      <c r="R119" s="639" t="s">
        <v>703</v>
      </c>
      <c r="S119" s="639" t="s">
        <v>704</v>
      </c>
      <c r="T119" s="639" t="s">
        <v>705</v>
      </c>
      <c r="U119" s="1040" t="s">
        <v>706</v>
      </c>
      <c r="V119" s="1041"/>
      <c r="W119" s="1042"/>
    </row>
    <row r="120" spans="1:23" ht="24.95" customHeight="1">
      <c r="A120" s="654">
        <v>1</v>
      </c>
      <c r="B120" s="1048" t="s">
        <v>747</v>
      </c>
      <c r="C120" s="1048"/>
      <c r="D120" s="1048"/>
      <c r="E120" s="1048"/>
      <c r="F120" s="1048"/>
      <c r="G120" s="1048"/>
      <c r="H120" s="1048"/>
      <c r="I120" s="1048"/>
      <c r="J120" s="1048"/>
      <c r="K120" s="1048"/>
      <c r="L120" s="1048"/>
      <c r="M120" s="1048"/>
      <c r="N120" s="1048"/>
      <c r="O120" s="1048"/>
      <c r="P120" s="1048"/>
      <c r="Q120" s="1048"/>
      <c r="R120" s="612"/>
      <c r="S120" s="612"/>
      <c r="T120" s="612"/>
      <c r="U120" s="1016"/>
      <c r="V120" s="1016"/>
      <c r="W120" s="1016"/>
    </row>
    <row r="121" spans="1:23" ht="24.95" customHeight="1">
      <c r="A121" s="654">
        <v>2</v>
      </c>
      <c r="B121" s="1046" t="s">
        <v>862</v>
      </c>
      <c r="C121" s="1046"/>
      <c r="D121" s="1046"/>
      <c r="E121" s="1046"/>
      <c r="F121" s="1046"/>
      <c r="G121" s="1046"/>
      <c r="H121" s="1046"/>
      <c r="I121" s="1046"/>
      <c r="J121" s="1046"/>
      <c r="K121" s="1046"/>
      <c r="L121" s="1046"/>
      <c r="M121" s="1046"/>
      <c r="N121" s="1046"/>
      <c r="O121" s="1046"/>
      <c r="P121" s="1046"/>
      <c r="Q121" s="1046"/>
      <c r="R121" s="612"/>
      <c r="S121" s="612"/>
      <c r="T121" s="612"/>
      <c r="U121" s="1016"/>
      <c r="V121" s="1016"/>
      <c r="W121" s="1016"/>
    </row>
    <row r="122" spans="1:23" ht="24.95" customHeight="1">
      <c r="A122" s="654">
        <v>3</v>
      </c>
      <c r="B122" s="1046" t="s">
        <v>748</v>
      </c>
      <c r="C122" s="1046"/>
      <c r="D122" s="1046"/>
      <c r="E122" s="1046"/>
      <c r="F122" s="1046"/>
      <c r="G122" s="1046"/>
      <c r="H122" s="1046"/>
      <c r="I122" s="1046"/>
      <c r="J122" s="1046"/>
      <c r="K122" s="1046"/>
      <c r="L122" s="1046"/>
      <c r="M122" s="1046"/>
      <c r="N122" s="1046"/>
      <c r="O122" s="1046"/>
      <c r="P122" s="1046"/>
      <c r="Q122" s="1046"/>
      <c r="R122" s="612"/>
      <c r="S122" s="612"/>
      <c r="T122" s="612"/>
      <c r="U122" s="1016"/>
      <c r="V122" s="1016"/>
      <c r="W122" s="1016"/>
    </row>
    <row r="123" spans="1:23" ht="24.95" customHeight="1">
      <c r="A123" s="654">
        <v>4</v>
      </c>
      <c r="B123" s="1046" t="s">
        <v>749</v>
      </c>
      <c r="C123" s="1046"/>
      <c r="D123" s="1046"/>
      <c r="E123" s="1046"/>
      <c r="F123" s="1046"/>
      <c r="G123" s="1046"/>
      <c r="H123" s="1046"/>
      <c r="I123" s="1046"/>
      <c r="J123" s="1046"/>
      <c r="K123" s="1046"/>
      <c r="L123" s="1046"/>
      <c r="M123" s="1046"/>
      <c r="N123" s="1046"/>
      <c r="O123" s="1046"/>
      <c r="P123" s="1046"/>
      <c r="Q123" s="1046"/>
      <c r="R123" s="612"/>
      <c r="S123" s="612"/>
      <c r="T123" s="612"/>
      <c r="U123" s="1016"/>
      <c r="V123" s="1016"/>
      <c r="W123" s="1016"/>
    </row>
    <row r="124" spans="1:23" ht="24.95" customHeight="1">
      <c r="A124" s="654">
        <v>5</v>
      </c>
      <c r="B124" s="1047" t="s">
        <v>863</v>
      </c>
      <c r="C124" s="1047"/>
      <c r="D124" s="1047"/>
      <c r="E124" s="1047"/>
      <c r="F124" s="1047"/>
      <c r="G124" s="1047"/>
      <c r="H124" s="1047"/>
      <c r="I124" s="1047"/>
      <c r="J124" s="1047"/>
      <c r="K124" s="1047"/>
      <c r="L124" s="1047"/>
      <c r="M124" s="1047"/>
      <c r="N124" s="1047"/>
      <c r="O124" s="1047"/>
      <c r="P124" s="1047"/>
      <c r="Q124" s="1047"/>
      <c r="R124" s="612"/>
      <c r="S124" s="612"/>
      <c r="T124" s="612"/>
      <c r="U124" s="1016"/>
      <c r="V124" s="1016"/>
      <c r="W124" s="1016"/>
    </row>
    <row r="125" spans="1:23" ht="24.95" customHeight="1">
      <c r="A125" s="654">
        <v>6</v>
      </c>
      <c r="B125" s="1046" t="s">
        <v>750</v>
      </c>
      <c r="C125" s="1046"/>
      <c r="D125" s="1046"/>
      <c r="E125" s="1046"/>
      <c r="F125" s="1046"/>
      <c r="G125" s="1046"/>
      <c r="H125" s="1046"/>
      <c r="I125" s="1046"/>
      <c r="J125" s="1046"/>
      <c r="K125" s="1046"/>
      <c r="L125" s="1046"/>
      <c r="M125" s="1046"/>
      <c r="N125" s="1046"/>
      <c r="O125" s="1046"/>
      <c r="P125" s="1046"/>
      <c r="Q125" s="1046"/>
      <c r="R125" s="612"/>
      <c r="S125" s="612"/>
      <c r="T125" s="612"/>
      <c r="U125" s="1016"/>
      <c r="V125" s="1016"/>
      <c r="W125" s="1016"/>
    </row>
    <row r="126" spans="1:23">
      <c r="A126" s="655"/>
      <c r="B126" s="1039" t="s">
        <v>751</v>
      </c>
      <c r="C126" s="1039"/>
      <c r="D126" s="1039"/>
      <c r="E126" s="1039"/>
      <c r="F126" s="1039"/>
      <c r="G126" s="1039"/>
      <c r="H126" s="1039"/>
      <c r="I126" s="1039"/>
      <c r="J126" s="1039"/>
      <c r="K126" s="1039"/>
      <c r="L126" s="1039"/>
      <c r="M126" s="1039"/>
      <c r="N126" s="1039"/>
      <c r="O126" s="1039"/>
      <c r="P126" s="1039"/>
      <c r="Q126" s="1039"/>
      <c r="R126" s="639" t="s">
        <v>703</v>
      </c>
      <c r="S126" s="639" t="s">
        <v>704</v>
      </c>
      <c r="T126" s="639" t="s">
        <v>705</v>
      </c>
      <c r="U126" s="1040" t="s">
        <v>706</v>
      </c>
      <c r="V126" s="1041"/>
      <c r="W126" s="1042"/>
    </row>
    <row r="127" spans="1:23" ht="24.95" customHeight="1">
      <c r="A127" s="654">
        <v>1</v>
      </c>
      <c r="B127" s="1018" t="s">
        <v>915</v>
      </c>
      <c r="C127" s="1018"/>
      <c r="D127" s="1018"/>
      <c r="E127" s="1018"/>
      <c r="F127" s="1018"/>
      <c r="G127" s="1018"/>
      <c r="H127" s="1018"/>
      <c r="I127" s="1018"/>
      <c r="J127" s="1018"/>
      <c r="K127" s="1018"/>
      <c r="L127" s="1018"/>
      <c r="M127" s="1018"/>
      <c r="N127" s="1018"/>
      <c r="O127" s="1018"/>
      <c r="P127" s="1018"/>
      <c r="Q127" s="1018"/>
      <c r="R127" s="612"/>
      <c r="S127" s="612"/>
      <c r="T127" s="612"/>
      <c r="U127" s="1016"/>
      <c r="V127" s="1016"/>
      <c r="W127" s="1016"/>
    </row>
    <row r="128" spans="1:23" ht="24.95" customHeight="1">
      <c r="A128" s="654">
        <v>2</v>
      </c>
      <c r="B128" s="1018" t="s">
        <v>916</v>
      </c>
      <c r="C128" s="1018"/>
      <c r="D128" s="1018"/>
      <c r="E128" s="1018"/>
      <c r="F128" s="1018"/>
      <c r="G128" s="1018"/>
      <c r="H128" s="1018"/>
      <c r="I128" s="1018"/>
      <c r="J128" s="1018"/>
      <c r="K128" s="1018"/>
      <c r="L128" s="1018"/>
      <c r="M128" s="1018"/>
      <c r="N128" s="1018"/>
      <c r="O128" s="1018"/>
      <c r="P128" s="1018"/>
      <c r="Q128" s="1018"/>
      <c r="R128" s="612"/>
      <c r="S128" s="612"/>
      <c r="T128" s="612"/>
      <c r="U128" s="1016"/>
      <c r="V128" s="1016"/>
      <c r="W128" s="1016"/>
    </row>
    <row r="129" spans="1:24" ht="24.95" customHeight="1">
      <c r="A129" s="656" t="s">
        <v>959</v>
      </c>
      <c r="B129" s="1018" t="s">
        <v>960</v>
      </c>
      <c r="C129" s="1018"/>
      <c r="D129" s="1018"/>
      <c r="E129" s="1018"/>
      <c r="F129" s="1018"/>
      <c r="G129" s="1018"/>
      <c r="H129" s="1018"/>
      <c r="I129" s="1018"/>
      <c r="J129" s="1018"/>
      <c r="K129" s="1018"/>
      <c r="L129" s="1018"/>
      <c r="M129" s="1018"/>
      <c r="N129" s="1018"/>
      <c r="O129" s="1018"/>
      <c r="P129" s="1018"/>
      <c r="Q129" s="1018"/>
      <c r="R129" s="612"/>
      <c r="S129" s="612"/>
      <c r="T129" s="612"/>
      <c r="U129" s="1019"/>
      <c r="V129" s="1020"/>
      <c r="W129" s="1021"/>
    </row>
    <row r="130" spans="1:24" ht="24.95" customHeight="1">
      <c r="A130" s="654">
        <v>4</v>
      </c>
      <c r="B130" s="1017" t="s">
        <v>752</v>
      </c>
      <c r="C130" s="1017"/>
      <c r="D130" s="1017"/>
      <c r="E130" s="1017"/>
      <c r="F130" s="1017"/>
      <c r="G130" s="1017"/>
      <c r="H130" s="1017"/>
      <c r="I130" s="1017"/>
      <c r="J130" s="1017"/>
      <c r="K130" s="1017"/>
      <c r="L130" s="1017"/>
      <c r="M130" s="1017"/>
      <c r="N130" s="1017"/>
      <c r="O130" s="1017"/>
      <c r="P130" s="1017"/>
      <c r="Q130" s="1017"/>
      <c r="R130" s="612"/>
      <c r="S130" s="612"/>
      <c r="T130" s="612"/>
      <c r="U130" s="1016"/>
      <c r="V130" s="1016"/>
      <c r="W130" s="1016"/>
    </row>
    <row r="131" spans="1:24" ht="24.95" customHeight="1">
      <c r="A131" s="654">
        <v>5</v>
      </c>
      <c r="B131" s="1017" t="s">
        <v>753</v>
      </c>
      <c r="C131" s="1017"/>
      <c r="D131" s="1017"/>
      <c r="E131" s="1017"/>
      <c r="F131" s="1017"/>
      <c r="G131" s="1017"/>
      <c r="H131" s="1017"/>
      <c r="I131" s="1017"/>
      <c r="J131" s="1017"/>
      <c r="K131" s="1017"/>
      <c r="L131" s="1017"/>
      <c r="M131" s="1017"/>
      <c r="N131" s="1017"/>
      <c r="O131" s="1017"/>
      <c r="P131" s="1017"/>
      <c r="Q131" s="1017"/>
      <c r="R131" s="612"/>
      <c r="S131" s="612"/>
      <c r="T131" s="612"/>
      <c r="U131" s="1016"/>
      <c r="V131" s="1016"/>
      <c r="W131" s="1016"/>
    </row>
    <row r="132" spans="1:24" ht="24.95" customHeight="1">
      <c r="A132" s="657">
        <v>6</v>
      </c>
      <c r="B132" s="1017" t="s">
        <v>754</v>
      </c>
      <c r="C132" s="1017"/>
      <c r="D132" s="1017"/>
      <c r="E132" s="1017"/>
      <c r="F132" s="1017"/>
      <c r="G132" s="1017"/>
      <c r="H132" s="1017"/>
      <c r="I132" s="1017"/>
      <c r="J132" s="1017"/>
      <c r="K132" s="1017"/>
      <c r="L132" s="1017"/>
      <c r="M132" s="1017"/>
      <c r="N132" s="1017"/>
      <c r="O132" s="1017"/>
      <c r="P132" s="1017"/>
      <c r="Q132" s="1017"/>
      <c r="R132" s="612"/>
      <c r="S132" s="612"/>
      <c r="T132" s="612"/>
      <c r="U132" s="1036"/>
      <c r="V132" s="1037"/>
      <c r="W132" s="1038"/>
    </row>
    <row r="133" spans="1:24" ht="24.95" customHeight="1">
      <c r="A133" s="654">
        <v>7</v>
      </c>
      <c r="B133" s="1010" t="s">
        <v>917</v>
      </c>
      <c r="C133" s="1010"/>
      <c r="D133" s="1010"/>
      <c r="E133" s="1010"/>
      <c r="F133" s="1010"/>
      <c r="G133" s="1010"/>
      <c r="H133" s="1010"/>
      <c r="I133" s="1010"/>
      <c r="J133" s="1010"/>
      <c r="K133" s="1010"/>
      <c r="L133" s="1010"/>
      <c r="M133" s="1010"/>
      <c r="N133" s="1010"/>
      <c r="O133" s="1010"/>
      <c r="P133" s="1010"/>
      <c r="Q133" s="1011"/>
      <c r="R133" s="612"/>
      <c r="S133" s="612"/>
      <c r="T133" s="612"/>
      <c r="U133" s="1019"/>
      <c r="V133" s="1044"/>
      <c r="W133" s="1045"/>
    </row>
    <row r="134" spans="1:24" ht="24.95" customHeight="1">
      <c r="A134" s="658">
        <v>8</v>
      </c>
      <c r="B134" s="1012" t="s">
        <v>918</v>
      </c>
      <c r="C134" s="1010"/>
      <c r="D134" s="1010"/>
      <c r="E134" s="1010"/>
      <c r="F134" s="1010"/>
      <c r="G134" s="1010"/>
      <c r="H134" s="1010"/>
      <c r="I134" s="1010"/>
      <c r="J134" s="1010"/>
      <c r="K134" s="1010"/>
      <c r="L134" s="1010"/>
      <c r="M134" s="1010"/>
      <c r="N134" s="1010"/>
      <c r="O134" s="1010"/>
      <c r="P134" s="1010"/>
      <c r="Q134" s="1011"/>
      <c r="R134" s="612"/>
      <c r="S134" s="612"/>
      <c r="T134" s="612"/>
      <c r="U134" s="1036"/>
      <c r="V134" s="1037"/>
      <c r="W134" s="1038"/>
    </row>
    <row r="135" spans="1:24">
      <c r="A135" s="655"/>
      <c r="B135" s="1039" t="s">
        <v>755</v>
      </c>
      <c r="C135" s="1039"/>
      <c r="D135" s="1039"/>
      <c r="E135" s="1039"/>
      <c r="F135" s="1039"/>
      <c r="G135" s="1039"/>
      <c r="H135" s="1039"/>
      <c r="I135" s="1039"/>
      <c r="J135" s="1039"/>
      <c r="K135" s="1039"/>
      <c r="L135" s="1039"/>
      <c r="M135" s="1039"/>
      <c r="N135" s="1039"/>
      <c r="O135" s="1039"/>
      <c r="P135" s="1039"/>
      <c r="Q135" s="1039"/>
      <c r="R135" s="639" t="s">
        <v>703</v>
      </c>
      <c r="S135" s="639" t="s">
        <v>704</v>
      </c>
      <c r="T135" s="639" t="s">
        <v>705</v>
      </c>
      <c r="U135" s="1040" t="s">
        <v>706</v>
      </c>
      <c r="V135" s="1041"/>
      <c r="W135" s="1042"/>
    </row>
    <row r="136" spans="1:24" ht="24.95" customHeight="1">
      <c r="A136" s="654">
        <v>1</v>
      </c>
      <c r="B136" s="1043" t="s">
        <v>919</v>
      </c>
      <c r="C136" s="1043"/>
      <c r="D136" s="1043"/>
      <c r="E136" s="1043"/>
      <c r="F136" s="1043"/>
      <c r="G136" s="1043"/>
      <c r="H136" s="1043"/>
      <c r="I136" s="1043"/>
      <c r="J136" s="1043"/>
      <c r="K136" s="1043"/>
      <c r="L136" s="1043"/>
      <c r="M136" s="1043"/>
      <c r="N136" s="1043"/>
      <c r="O136" s="1043"/>
      <c r="P136" s="1043"/>
      <c r="Q136" s="1043"/>
      <c r="R136" s="612"/>
      <c r="S136" s="612"/>
      <c r="T136" s="612"/>
      <c r="U136" s="1016"/>
      <c r="V136" s="1016"/>
      <c r="W136" s="1016"/>
    </row>
    <row r="137" spans="1:24" ht="24.95" customHeight="1">
      <c r="A137" s="654">
        <v>2</v>
      </c>
      <c r="B137" s="1017" t="s">
        <v>756</v>
      </c>
      <c r="C137" s="1017"/>
      <c r="D137" s="1017"/>
      <c r="E137" s="1017"/>
      <c r="F137" s="1017"/>
      <c r="G137" s="1017"/>
      <c r="H137" s="1017"/>
      <c r="I137" s="1017"/>
      <c r="J137" s="1017"/>
      <c r="K137" s="1017"/>
      <c r="L137" s="1017"/>
      <c r="M137" s="1017"/>
      <c r="N137" s="1017"/>
      <c r="O137" s="1017"/>
      <c r="P137" s="1017"/>
      <c r="Q137" s="1017"/>
      <c r="R137" s="612"/>
      <c r="S137" s="612"/>
      <c r="T137" s="612"/>
      <c r="U137" s="1016"/>
      <c r="V137" s="1016"/>
      <c r="W137" s="1016"/>
    </row>
    <row r="138" spans="1:24" ht="24.95" customHeight="1">
      <c r="A138" s="654">
        <v>3</v>
      </c>
      <c r="B138" s="1017" t="s">
        <v>864</v>
      </c>
      <c r="C138" s="1017"/>
      <c r="D138" s="1017"/>
      <c r="E138" s="1017"/>
      <c r="F138" s="1017"/>
      <c r="G138" s="1017"/>
      <c r="H138" s="1017"/>
      <c r="I138" s="1017"/>
      <c r="J138" s="1017"/>
      <c r="K138" s="1017"/>
      <c r="L138" s="1017"/>
      <c r="M138" s="1017"/>
      <c r="N138" s="1017"/>
      <c r="O138" s="1017"/>
      <c r="P138" s="1017"/>
      <c r="Q138" s="1017"/>
      <c r="R138" s="612"/>
      <c r="S138" s="612"/>
      <c r="T138" s="612"/>
      <c r="U138" s="1016"/>
      <c r="V138" s="1016"/>
      <c r="W138" s="1016"/>
    </row>
    <row r="139" spans="1:24" ht="24.95" customHeight="1">
      <c r="A139" s="654">
        <v>4</v>
      </c>
      <c r="B139" s="1017" t="s">
        <v>757</v>
      </c>
      <c r="C139" s="1017"/>
      <c r="D139" s="1017"/>
      <c r="E139" s="1017"/>
      <c r="F139" s="1017"/>
      <c r="G139" s="1017"/>
      <c r="H139" s="1017"/>
      <c r="I139" s="1017"/>
      <c r="J139" s="1017"/>
      <c r="K139" s="1017"/>
      <c r="L139" s="1017"/>
      <c r="M139" s="1017"/>
      <c r="N139" s="1017"/>
      <c r="O139" s="1017"/>
      <c r="P139" s="1017"/>
      <c r="Q139" s="1017"/>
      <c r="R139" s="612"/>
      <c r="S139" s="612"/>
      <c r="T139" s="612"/>
      <c r="U139" s="1016"/>
      <c r="V139" s="1016"/>
      <c r="W139" s="1016"/>
    </row>
    <row r="140" spans="1:24" ht="24.95" customHeight="1">
      <c r="A140" s="654">
        <v>5</v>
      </c>
      <c r="B140" s="1017" t="s">
        <v>758</v>
      </c>
      <c r="C140" s="1017"/>
      <c r="D140" s="1017"/>
      <c r="E140" s="1017"/>
      <c r="F140" s="1017"/>
      <c r="G140" s="1017"/>
      <c r="H140" s="1017"/>
      <c r="I140" s="1017"/>
      <c r="J140" s="1017"/>
      <c r="K140" s="1017"/>
      <c r="L140" s="1017"/>
      <c r="M140" s="1017"/>
      <c r="N140" s="1017"/>
      <c r="O140" s="1017"/>
      <c r="P140" s="1017"/>
      <c r="Q140" s="1017"/>
      <c r="R140" s="612"/>
      <c r="S140" s="612"/>
      <c r="T140" s="612"/>
      <c r="U140" s="1016"/>
      <c r="V140" s="1016"/>
      <c r="W140" s="1016"/>
      <c r="X140" s="614" t="s">
        <v>707</v>
      </c>
    </row>
    <row r="141" spans="1:24" ht="24.95" customHeight="1">
      <c r="A141" s="654">
        <v>6</v>
      </c>
      <c r="B141" s="1018" t="s">
        <v>865</v>
      </c>
      <c r="C141" s="1018"/>
      <c r="D141" s="1018"/>
      <c r="E141" s="1018"/>
      <c r="F141" s="1018"/>
      <c r="G141" s="1018"/>
      <c r="H141" s="1018"/>
      <c r="I141" s="1018"/>
      <c r="J141" s="1018"/>
      <c r="K141" s="1018"/>
      <c r="L141" s="1018"/>
      <c r="M141" s="1018"/>
      <c r="N141" s="1018"/>
      <c r="O141" s="1018"/>
      <c r="P141" s="1018"/>
      <c r="Q141" s="1018"/>
      <c r="R141" s="612"/>
      <c r="S141" s="612"/>
      <c r="T141" s="612"/>
      <c r="U141" s="1019"/>
      <c r="V141" s="1020"/>
      <c r="W141" s="1021"/>
      <c r="X141" s="614"/>
    </row>
    <row r="142" spans="1:24">
      <c r="A142" s="655"/>
      <c r="B142" s="1022" t="s">
        <v>836</v>
      </c>
      <c r="C142" s="1023"/>
      <c r="D142" s="1023"/>
      <c r="E142" s="1023"/>
      <c r="F142" s="1023"/>
      <c r="G142" s="1023"/>
      <c r="H142" s="1023"/>
      <c r="I142" s="1023"/>
      <c r="J142" s="1023"/>
      <c r="K142" s="1023"/>
      <c r="L142" s="1023"/>
      <c r="M142" s="1023"/>
      <c r="N142" s="1023"/>
      <c r="O142" s="1023"/>
      <c r="P142" s="1023"/>
      <c r="Q142" s="1024"/>
      <c r="R142" s="1025" t="s">
        <v>703</v>
      </c>
      <c r="S142" s="1025" t="s">
        <v>704</v>
      </c>
      <c r="T142" s="1025" t="s">
        <v>705</v>
      </c>
      <c r="U142" s="1027" t="s">
        <v>706</v>
      </c>
      <c r="V142" s="1028"/>
      <c r="W142" s="1029"/>
    </row>
    <row r="143" spans="1:24">
      <c r="A143" s="655"/>
      <c r="B143" s="1033" t="s">
        <v>963</v>
      </c>
      <c r="C143" s="1034"/>
      <c r="D143" s="1034"/>
      <c r="E143" s="1034"/>
      <c r="F143" s="1034"/>
      <c r="G143" s="1034"/>
      <c r="H143" s="1034"/>
      <c r="I143" s="1034"/>
      <c r="J143" s="1034"/>
      <c r="K143" s="1034"/>
      <c r="L143" s="1034"/>
      <c r="M143" s="1034"/>
      <c r="N143" s="1034"/>
      <c r="O143" s="1034"/>
      <c r="P143" s="1034"/>
      <c r="Q143" s="1035"/>
      <c r="R143" s="1026"/>
      <c r="S143" s="1026"/>
      <c r="T143" s="1026"/>
      <c r="U143" s="1030"/>
      <c r="V143" s="1031"/>
      <c r="W143" s="1032"/>
    </row>
    <row r="144" spans="1:24" ht="24.95" customHeight="1">
      <c r="A144" s="654">
        <v>1</v>
      </c>
      <c r="B144" s="1012" t="s">
        <v>920</v>
      </c>
      <c r="C144" s="1013"/>
      <c r="D144" s="1013"/>
      <c r="E144" s="1013"/>
      <c r="F144" s="1013"/>
      <c r="G144" s="1013"/>
      <c r="H144" s="1013"/>
      <c r="I144" s="1013"/>
      <c r="J144" s="1013"/>
      <c r="K144" s="1013"/>
      <c r="L144" s="1013"/>
      <c r="M144" s="1013"/>
      <c r="N144" s="1013"/>
      <c r="O144" s="1013"/>
      <c r="P144" s="1013"/>
      <c r="Q144" s="1014"/>
      <c r="R144" s="612"/>
      <c r="S144" s="616"/>
      <c r="T144" s="612"/>
      <c r="U144" s="1015"/>
      <c r="V144" s="1015"/>
      <c r="W144" s="1015"/>
    </row>
    <row r="145" spans="1:23" ht="24.95" customHeight="1">
      <c r="A145" s="654">
        <v>2</v>
      </c>
      <c r="B145" s="1012" t="s">
        <v>921</v>
      </c>
      <c r="C145" s="1013"/>
      <c r="D145" s="1013"/>
      <c r="E145" s="1013"/>
      <c r="F145" s="1013"/>
      <c r="G145" s="1013"/>
      <c r="H145" s="1013"/>
      <c r="I145" s="1013"/>
      <c r="J145" s="1013"/>
      <c r="K145" s="1013"/>
      <c r="L145" s="1013"/>
      <c r="M145" s="1013"/>
      <c r="N145" s="1013"/>
      <c r="O145" s="1013"/>
      <c r="P145" s="1013"/>
      <c r="Q145" s="1014"/>
      <c r="R145" s="612"/>
      <c r="S145" s="616"/>
      <c r="T145" s="612"/>
      <c r="U145" s="1015"/>
      <c r="V145" s="1015"/>
      <c r="W145" s="1015"/>
    </row>
    <row r="146" spans="1:23" ht="24.95" customHeight="1">
      <c r="A146" s="656">
        <v>3</v>
      </c>
      <c r="B146" s="1012" t="s">
        <v>922</v>
      </c>
      <c r="C146" s="1013"/>
      <c r="D146" s="1013"/>
      <c r="E146" s="1013"/>
      <c r="F146" s="1013"/>
      <c r="G146" s="1013"/>
      <c r="H146" s="1013"/>
      <c r="I146" s="1013"/>
      <c r="J146" s="1013"/>
      <c r="K146" s="1013"/>
      <c r="L146" s="1013"/>
      <c r="M146" s="1013"/>
      <c r="N146" s="1013"/>
      <c r="O146" s="1013"/>
      <c r="P146" s="1013"/>
      <c r="Q146" s="1014"/>
      <c r="R146" s="612"/>
      <c r="S146" s="616"/>
      <c r="T146" s="612"/>
      <c r="U146" s="1015"/>
      <c r="V146" s="1015"/>
      <c r="W146" s="1015"/>
    </row>
    <row r="147" spans="1:23" ht="24.95" customHeight="1">
      <c r="A147" s="654">
        <v>4</v>
      </c>
      <c r="B147" s="1012" t="s">
        <v>923</v>
      </c>
      <c r="C147" s="1013"/>
      <c r="D147" s="1013"/>
      <c r="E147" s="1013"/>
      <c r="F147" s="1013"/>
      <c r="G147" s="1013"/>
      <c r="H147" s="1013"/>
      <c r="I147" s="1013"/>
      <c r="J147" s="1013"/>
      <c r="K147" s="1013"/>
      <c r="L147" s="1013"/>
      <c r="M147" s="1013"/>
      <c r="N147" s="1013"/>
      <c r="O147" s="1013"/>
      <c r="P147" s="1013"/>
      <c r="Q147" s="1014"/>
      <c r="R147" s="612"/>
      <c r="S147" s="616"/>
      <c r="T147" s="612"/>
      <c r="U147" s="1015"/>
      <c r="V147" s="1015"/>
      <c r="W147" s="1015"/>
    </row>
    <row r="148" spans="1:23" ht="24.95" customHeight="1">
      <c r="A148" s="654">
        <v>5</v>
      </c>
      <c r="B148" s="1012" t="s">
        <v>924</v>
      </c>
      <c r="C148" s="1013"/>
      <c r="D148" s="1013"/>
      <c r="E148" s="1013"/>
      <c r="F148" s="1013"/>
      <c r="G148" s="1013"/>
      <c r="H148" s="1013"/>
      <c r="I148" s="1013"/>
      <c r="J148" s="1013"/>
      <c r="K148" s="1013"/>
      <c r="L148" s="1013"/>
      <c r="M148" s="1013"/>
      <c r="N148" s="1013"/>
      <c r="O148" s="1013"/>
      <c r="P148" s="1013"/>
      <c r="Q148" s="1014"/>
      <c r="R148" s="612"/>
      <c r="S148" s="616"/>
      <c r="T148" s="612"/>
      <c r="U148" s="1015"/>
      <c r="V148" s="1015"/>
      <c r="W148" s="1015"/>
    </row>
    <row r="149" spans="1:23" ht="24.95" customHeight="1">
      <c r="A149" s="654">
        <v>6</v>
      </c>
      <c r="B149" s="1012" t="s">
        <v>925</v>
      </c>
      <c r="C149" s="1013"/>
      <c r="D149" s="1013"/>
      <c r="E149" s="1013"/>
      <c r="F149" s="1013"/>
      <c r="G149" s="1013"/>
      <c r="H149" s="1013"/>
      <c r="I149" s="1013"/>
      <c r="J149" s="1013"/>
      <c r="K149" s="1013"/>
      <c r="L149" s="1013"/>
      <c r="M149" s="1013"/>
      <c r="N149" s="1013"/>
      <c r="O149" s="1013"/>
      <c r="P149" s="1013"/>
      <c r="Q149" s="1014"/>
      <c r="R149" s="612"/>
      <c r="S149" s="616"/>
      <c r="T149" s="612"/>
      <c r="U149" s="1015"/>
      <c r="V149" s="1015"/>
      <c r="W149" s="1015"/>
    </row>
    <row r="150" spans="1:23" ht="24.95" customHeight="1">
      <c r="A150" s="654">
        <v>7</v>
      </c>
      <c r="B150" s="1012" t="s">
        <v>837</v>
      </c>
      <c r="C150" s="1013"/>
      <c r="D150" s="1013"/>
      <c r="E150" s="1013"/>
      <c r="F150" s="1013"/>
      <c r="G150" s="1013"/>
      <c r="H150" s="1013"/>
      <c r="I150" s="1013"/>
      <c r="J150" s="1013"/>
      <c r="K150" s="1013"/>
      <c r="L150" s="1013"/>
      <c r="M150" s="1013"/>
      <c r="N150" s="1013"/>
      <c r="O150" s="1013"/>
      <c r="P150" s="1013"/>
      <c r="Q150" s="1014"/>
      <c r="R150" s="612"/>
      <c r="S150" s="612"/>
      <c r="T150" s="616"/>
      <c r="U150" s="1015"/>
      <c r="V150" s="1015"/>
      <c r="W150" s="1015"/>
    </row>
    <row r="151" spans="1:23" ht="24.95" customHeight="1">
      <c r="A151" s="654">
        <v>9</v>
      </c>
      <c r="B151" s="1012" t="s">
        <v>838</v>
      </c>
      <c r="C151" s="1013"/>
      <c r="D151" s="1013"/>
      <c r="E151" s="1013"/>
      <c r="F151" s="1013"/>
      <c r="G151" s="1013"/>
      <c r="H151" s="1013"/>
      <c r="I151" s="1013"/>
      <c r="J151" s="1013"/>
      <c r="K151" s="1013"/>
      <c r="L151" s="1013"/>
      <c r="M151" s="1013"/>
      <c r="N151" s="1013"/>
      <c r="O151" s="1013"/>
      <c r="P151" s="1013"/>
      <c r="Q151" s="1014"/>
      <c r="R151" s="612"/>
      <c r="S151" s="612"/>
      <c r="T151" s="612"/>
      <c r="U151" s="1015"/>
      <c r="V151" s="1015"/>
      <c r="W151" s="1015"/>
    </row>
    <row r="152" spans="1:23" ht="24.95" customHeight="1">
      <c r="A152" s="654">
        <v>10</v>
      </c>
      <c r="B152" s="1012" t="s">
        <v>839</v>
      </c>
      <c r="C152" s="1013"/>
      <c r="D152" s="1013"/>
      <c r="E152" s="1013"/>
      <c r="F152" s="1013"/>
      <c r="G152" s="1013"/>
      <c r="H152" s="1013"/>
      <c r="I152" s="1013"/>
      <c r="J152" s="1013"/>
      <c r="K152" s="1013"/>
      <c r="L152" s="1013"/>
      <c r="M152" s="1013"/>
      <c r="N152" s="1013"/>
      <c r="O152" s="1013"/>
      <c r="P152" s="1013"/>
      <c r="Q152" s="1014"/>
      <c r="R152" s="612"/>
      <c r="S152" s="612"/>
      <c r="T152" s="616"/>
      <c r="U152" s="1015"/>
      <c r="V152" s="1015"/>
      <c r="W152" s="1015"/>
    </row>
    <row r="153" spans="1:23" ht="24.95" customHeight="1">
      <c r="A153" s="654">
        <v>11</v>
      </c>
      <c r="B153" s="1012" t="s">
        <v>840</v>
      </c>
      <c r="C153" s="1013"/>
      <c r="D153" s="1013"/>
      <c r="E153" s="1013"/>
      <c r="F153" s="1013"/>
      <c r="G153" s="1013"/>
      <c r="H153" s="1013"/>
      <c r="I153" s="1013"/>
      <c r="J153" s="1013"/>
      <c r="K153" s="1013"/>
      <c r="L153" s="1013"/>
      <c r="M153" s="1013"/>
      <c r="N153" s="1013"/>
      <c r="O153" s="1013"/>
      <c r="P153" s="1013"/>
      <c r="Q153" s="1014"/>
      <c r="R153" s="612"/>
      <c r="S153" s="612"/>
      <c r="T153" s="616"/>
      <c r="U153" s="1015"/>
      <c r="V153" s="1015"/>
      <c r="W153" s="1015"/>
    </row>
    <row r="154" spans="1:23" ht="24.95" customHeight="1">
      <c r="A154" s="654">
        <v>12</v>
      </c>
      <c r="B154" s="1012" t="s">
        <v>926</v>
      </c>
      <c r="C154" s="1013"/>
      <c r="D154" s="1013"/>
      <c r="E154" s="1013"/>
      <c r="F154" s="1013"/>
      <c r="G154" s="1013"/>
      <c r="H154" s="1013"/>
      <c r="I154" s="1013"/>
      <c r="J154" s="1013"/>
      <c r="K154" s="1013"/>
      <c r="L154" s="1013"/>
      <c r="M154" s="1013"/>
      <c r="N154" s="1013"/>
      <c r="O154" s="1013"/>
      <c r="P154" s="1013"/>
      <c r="Q154" s="1014"/>
      <c r="R154" s="612"/>
      <c r="S154" s="612"/>
      <c r="T154" s="616"/>
      <c r="U154" s="1015"/>
      <c r="V154" s="1015"/>
      <c r="W154" s="1015"/>
    </row>
    <row r="155" spans="1:23" ht="24.95" customHeight="1">
      <c r="A155" s="654">
        <v>13</v>
      </c>
      <c r="B155" s="1012" t="s">
        <v>841</v>
      </c>
      <c r="C155" s="1013"/>
      <c r="D155" s="1013"/>
      <c r="E155" s="1013"/>
      <c r="F155" s="1013"/>
      <c r="G155" s="1013"/>
      <c r="H155" s="1013"/>
      <c r="I155" s="1013"/>
      <c r="J155" s="1013"/>
      <c r="K155" s="1013"/>
      <c r="L155" s="1013"/>
      <c r="M155" s="1013"/>
      <c r="N155" s="1013"/>
      <c r="O155" s="1013"/>
      <c r="P155" s="1013"/>
      <c r="Q155" s="1014"/>
      <c r="R155" s="612"/>
      <c r="S155" s="612"/>
      <c r="T155" s="616"/>
      <c r="U155" s="1015"/>
      <c r="V155" s="1015"/>
      <c r="W155" s="1015"/>
    </row>
    <row r="156" spans="1:23" ht="24.95" customHeight="1">
      <c r="A156" s="654">
        <v>14</v>
      </c>
      <c r="B156" s="1012" t="s">
        <v>927</v>
      </c>
      <c r="C156" s="1013"/>
      <c r="D156" s="1013"/>
      <c r="E156" s="1013"/>
      <c r="F156" s="1013"/>
      <c r="G156" s="1013"/>
      <c r="H156" s="1013"/>
      <c r="I156" s="1013"/>
      <c r="J156" s="1013"/>
      <c r="K156" s="1013"/>
      <c r="L156" s="1013"/>
      <c r="M156" s="1013"/>
      <c r="N156" s="1013"/>
      <c r="O156" s="1013"/>
      <c r="P156" s="1013"/>
      <c r="Q156" s="1014"/>
      <c r="R156" s="612"/>
      <c r="S156" s="612"/>
      <c r="T156" s="616"/>
      <c r="U156" s="1015"/>
      <c r="V156" s="1015"/>
      <c r="W156" s="1015"/>
    </row>
    <row r="157" spans="1:23" ht="24.95" customHeight="1">
      <c r="A157" s="654">
        <v>15</v>
      </c>
      <c r="B157" s="1012" t="s">
        <v>1007</v>
      </c>
      <c r="C157" s="1013"/>
      <c r="D157" s="1013"/>
      <c r="E157" s="1013"/>
      <c r="F157" s="1013"/>
      <c r="G157" s="1013"/>
      <c r="H157" s="1013"/>
      <c r="I157" s="1013"/>
      <c r="J157" s="1013"/>
      <c r="K157" s="1013"/>
      <c r="L157" s="1013"/>
      <c r="M157" s="1013"/>
      <c r="N157" s="1013"/>
      <c r="O157" s="1013"/>
      <c r="P157" s="1013"/>
      <c r="Q157" s="1014"/>
      <c r="R157" s="612"/>
      <c r="S157" s="612"/>
      <c r="T157" s="616"/>
      <c r="U157" s="1015"/>
      <c r="V157" s="1015"/>
      <c r="W157" s="1015"/>
    </row>
    <row r="158" spans="1:23" ht="24.95" customHeight="1">
      <c r="A158" s="654">
        <v>16</v>
      </c>
      <c r="B158" s="1012" t="s">
        <v>1008</v>
      </c>
      <c r="C158" s="1013"/>
      <c r="D158" s="1013"/>
      <c r="E158" s="1013"/>
      <c r="F158" s="1013"/>
      <c r="G158" s="1013"/>
      <c r="H158" s="1013"/>
      <c r="I158" s="1013"/>
      <c r="J158" s="1013"/>
      <c r="K158" s="1013"/>
      <c r="L158" s="1013"/>
      <c r="M158" s="1013"/>
      <c r="N158" s="1013"/>
      <c r="O158" s="1013"/>
      <c r="P158" s="1013"/>
      <c r="Q158" s="1014"/>
      <c r="R158" s="612"/>
      <c r="S158" s="612"/>
      <c r="T158" s="616"/>
      <c r="U158" s="1015"/>
      <c r="V158" s="1015"/>
      <c r="W158" s="1015"/>
    </row>
    <row r="159" spans="1:23" ht="24.95" customHeight="1">
      <c r="A159" s="654">
        <v>17</v>
      </c>
      <c r="B159" s="1012" t="s">
        <v>928</v>
      </c>
      <c r="C159" s="1013"/>
      <c r="D159" s="1013"/>
      <c r="E159" s="1013"/>
      <c r="F159" s="1013"/>
      <c r="G159" s="1013"/>
      <c r="H159" s="1013"/>
      <c r="I159" s="1013"/>
      <c r="J159" s="1013"/>
      <c r="K159" s="1013"/>
      <c r="L159" s="1013"/>
      <c r="M159" s="1013"/>
      <c r="N159" s="1013"/>
      <c r="O159" s="1013"/>
      <c r="P159" s="1013"/>
      <c r="Q159" s="1014"/>
      <c r="R159" s="612"/>
      <c r="S159" s="612"/>
      <c r="T159" s="616"/>
      <c r="U159" s="1015"/>
      <c r="V159" s="1015"/>
      <c r="W159" s="1015"/>
    </row>
    <row r="160" spans="1:23" ht="24.95" customHeight="1">
      <c r="A160" s="654">
        <v>18</v>
      </c>
      <c r="B160" s="1012" t="s">
        <v>842</v>
      </c>
      <c r="C160" s="1013"/>
      <c r="D160" s="1013"/>
      <c r="E160" s="1013"/>
      <c r="F160" s="1013"/>
      <c r="G160" s="1013"/>
      <c r="H160" s="1013"/>
      <c r="I160" s="1013"/>
      <c r="J160" s="1013"/>
      <c r="K160" s="1013"/>
      <c r="L160" s="1013"/>
      <c r="M160" s="1013"/>
      <c r="N160" s="1013"/>
      <c r="O160" s="1013"/>
      <c r="P160" s="1013"/>
      <c r="Q160" s="1014"/>
      <c r="R160" s="612"/>
      <c r="S160" s="612"/>
      <c r="T160" s="612"/>
      <c r="U160" s="1015"/>
      <c r="V160" s="1015"/>
      <c r="W160" s="1015"/>
    </row>
    <row r="161" spans="1:23" ht="24.95" customHeight="1">
      <c r="A161" s="654">
        <v>19</v>
      </c>
      <c r="B161" s="1012" t="s">
        <v>843</v>
      </c>
      <c r="C161" s="1013"/>
      <c r="D161" s="1013"/>
      <c r="E161" s="1013"/>
      <c r="F161" s="1013"/>
      <c r="G161" s="1013"/>
      <c r="H161" s="1013"/>
      <c r="I161" s="1013"/>
      <c r="J161" s="1013"/>
      <c r="K161" s="1013"/>
      <c r="L161" s="1013"/>
      <c r="M161" s="1013"/>
      <c r="N161" s="1013"/>
      <c r="O161" s="1013"/>
      <c r="P161" s="1013"/>
      <c r="Q161" s="1014"/>
      <c r="R161" s="612"/>
      <c r="S161" s="612"/>
      <c r="T161" s="616"/>
      <c r="U161" s="1016"/>
      <c r="V161" s="1016"/>
      <c r="W161" s="1016"/>
    </row>
    <row r="162" spans="1:23" ht="40.5" customHeight="1">
      <c r="A162" s="659" t="s">
        <v>961</v>
      </c>
      <c r="B162" s="1009" t="s">
        <v>1009</v>
      </c>
      <c r="C162" s="1010"/>
      <c r="D162" s="1010"/>
      <c r="E162" s="1010"/>
      <c r="F162" s="1010"/>
      <c r="G162" s="1010"/>
      <c r="H162" s="1010"/>
      <c r="I162" s="1010"/>
      <c r="J162" s="1010"/>
      <c r="K162" s="1010"/>
      <c r="L162" s="1010"/>
      <c r="M162" s="1010"/>
      <c r="N162" s="1010"/>
      <c r="O162" s="1010"/>
      <c r="P162" s="1010"/>
      <c r="Q162" s="1011"/>
      <c r="R162" s="612"/>
      <c r="S162" s="612"/>
      <c r="T162" s="612"/>
      <c r="U162" s="640"/>
      <c r="V162" s="641"/>
      <c r="W162" s="642"/>
    </row>
    <row r="163" spans="1:23" ht="41.1" customHeight="1">
      <c r="A163" s="659" t="s">
        <v>962</v>
      </c>
      <c r="B163" s="1009" t="s">
        <v>1010</v>
      </c>
      <c r="C163" s="1010"/>
      <c r="D163" s="1010"/>
      <c r="E163" s="1010"/>
      <c r="F163" s="1010"/>
      <c r="G163" s="1010"/>
      <c r="H163" s="1010"/>
      <c r="I163" s="1010"/>
      <c r="J163" s="1010"/>
      <c r="K163" s="1010"/>
      <c r="L163" s="1010"/>
      <c r="M163" s="1010"/>
      <c r="N163" s="1010"/>
      <c r="O163" s="1010"/>
      <c r="P163" s="1010"/>
      <c r="Q163" s="1011"/>
      <c r="R163" s="612"/>
      <c r="S163" s="612"/>
      <c r="T163" s="612"/>
      <c r="U163" s="640"/>
      <c r="V163" s="641"/>
      <c r="W163" s="642"/>
    </row>
    <row r="164" spans="1:23">
      <c r="A164" s="684"/>
      <c r="B164" s="684"/>
      <c r="C164" s="684"/>
      <c r="D164" s="684"/>
      <c r="E164" s="684"/>
      <c r="F164" s="684"/>
      <c r="G164" s="684"/>
      <c r="H164" s="684"/>
      <c r="I164" s="684"/>
      <c r="J164" s="684"/>
      <c r="K164" s="684"/>
      <c r="L164" s="684"/>
      <c r="M164" s="684"/>
      <c r="N164" s="684"/>
      <c r="O164" s="684"/>
      <c r="P164" s="684"/>
      <c r="Q164" s="684"/>
      <c r="R164" s="684"/>
      <c r="S164" s="684"/>
      <c r="T164" s="684"/>
      <c r="U164" s="684"/>
      <c r="V164" s="684"/>
      <c r="W164" s="684"/>
    </row>
    <row r="165" spans="1:23">
      <c r="A165" s="684"/>
      <c r="B165" s="684"/>
      <c r="C165" s="684"/>
      <c r="D165" s="684"/>
      <c r="E165" s="684"/>
      <c r="F165" s="684"/>
      <c r="G165" s="684"/>
      <c r="H165" s="684"/>
      <c r="I165" s="684"/>
      <c r="J165" s="684"/>
      <c r="K165" s="684"/>
      <c r="L165" s="684"/>
      <c r="M165" s="684"/>
      <c r="N165" s="684"/>
      <c r="O165" s="684"/>
      <c r="P165" s="684"/>
      <c r="Q165" s="684"/>
      <c r="R165" s="684"/>
      <c r="S165" s="684"/>
      <c r="T165" s="684"/>
      <c r="U165" s="684"/>
      <c r="V165" s="684"/>
      <c r="W165" s="684"/>
    </row>
    <row r="166" spans="1:23">
      <c r="A166" s="684"/>
      <c r="B166" s="684"/>
      <c r="C166" s="684"/>
      <c r="D166" s="684"/>
      <c r="E166" s="684"/>
      <c r="F166" s="684"/>
      <c r="G166" s="684"/>
      <c r="H166" s="684"/>
      <c r="I166" s="684"/>
      <c r="J166" s="684"/>
      <c r="K166" s="684"/>
      <c r="L166" s="684"/>
      <c r="M166" s="684"/>
      <c r="N166" s="684"/>
      <c r="O166" s="684"/>
      <c r="P166" s="684"/>
      <c r="Q166" s="684"/>
      <c r="R166" s="684"/>
      <c r="S166" s="684"/>
      <c r="T166" s="684"/>
      <c r="U166" s="684"/>
      <c r="V166" s="684"/>
      <c r="W166" s="684"/>
    </row>
  </sheetData>
  <mergeCells count="336">
    <mergeCell ref="R4:W4"/>
    <mergeCell ref="A5:C5"/>
    <mergeCell ref="D5:K5"/>
    <mergeCell ref="M5:Q5"/>
    <mergeCell ref="R5:W5"/>
    <mergeCell ref="A1:W1"/>
    <mergeCell ref="A2:C2"/>
    <mergeCell ref="D2:K2"/>
    <mergeCell ref="M2:Q2"/>
    <mergeCell ref="R2:W2"/>
    <mergeCell ref="A3:C3"/>
    <mergeCell ref="D3:K3"/>
    <mergeCell ref="M3:Q3"/>
    <mergeCell ref="R3:W3"/>
    <mergeCell ref="C6:C11"/>
    <mergeCell ref="D6:D11"/>
    <mergeCell ref="E6:E11"/>
    <mergeCell ref="F6:F11"/>
    <mergeCell ref="G6:G11"/>
    <mergeCell ref="H6:H11"/>
    <mergeCell ref="A4:C4"/>
    <mergeCell ref="D4:K4"/>
    <mergeCell ref="M4:Q4"/>
    <mergeCell ref="O6:O11"/>
    <mergeCell ref="P6:P11"/>
    <mergeCell ref="Q6:Q11"/>
    <mergeCell ref="R6:R11"/>
    <mergeCell ref="S6:S11"/>
    <mergeCell ref="T6:T11"/>
    <mergeCell ref="I6:I11"/>
    <mergeCell ref="J6:J11"/>
    <mergeCell ref="K6:K11"/>
    <mergeCell ref="L6:L11"/>
    <mergeCell ref="M6:M11"/>
    <mergeCell ref="N6:N11"/>
    <mergeCell ref="B17:Q17"/>
    <mergeCell ref="U17:W17"/>
    <mergeCell ref="B18:Q18"/>
    <mergeCell ref="U18:W18"/>
    <mergeCell ref="B19:Q19"/>
    <mergeCell ref="U19:W19"/>
    <mergeCell ref="C13:T13"/>
    <mergeCell ref="B14:Q14"/>
    <mergeCell ref="R14:W14"/>
    <mergeCell ref="B15:Q15"/>
    <mergeCell ref="U15:W15"/>
    <mergeCell ref="B16:Q16"/>
    <mergeCell ref="U16:W16"/>
    <mergeCell ref="B23:Q23"/>
    <mergeCell ref="U23:W23"/>
    <mergeCell ref="B24:Q24"/>
    <mergeCell ref="U24:W24"/>
    <mergeCell ref="B25:Q25"/>
    <mergeCell ref="U25:W25"/>
    <mergeCell ref="B20:Q20"/>
    <mergeCell ref="U20:W20"/>
    <mergeCell ref="B21:Q21"/>
    <mergeCell ref="U21:W21"/>
    <mergeCell ref="B22:Q22"/>
    <mergeCell ref="U22:W22"/>
    <mergeCell ref="B29:Q29"/>
    <mergeCell ref="U29:W29"/>
    <mergeCell ref="B30:Q30"/>
    <mergeCell ref="U30:W30"/>
    <mergeCell ref="B31:Q31"/>
    <mergeCell ref="U31:W31"/>
    <mergeCell ref="B26:Q26"/>
    <mergeCell ref="U26:W26"/>
    <mergeCell ref="B27:Q27"/>
    <mergeCell ref="U27:W27"/>
    <mergeCell ref="B28:Q28"/>
    <mergeCell ref="U28:W28"/>
    <mergeCell ref="B35:Q35"/>
    <mergeCell ref="U35:W35"/>
    <mergeCell ref="B36:Q36"/>
    <mergeCell ref="U36:W36"/>
    <mergeCell ref="B37:Q37"/>
    <mergeCell ref="U37:W37"/>
    <mergeCell ref="B32:Q32"/>
    <mergeCell ref="U32:W32"/>
    <mergeCell ref="B33:Q33"/>
    <mergeCell ref="U33:W33"/>
    <mergeCell ref="B34:Q34"/>
    <mergeCell ref="U34:W34"/>
    <mergeCell ref="B41:Q41"/>
    <mergeCell ref="U41:W41"/>
    <mergeCell ref="B42:Q42"/>
    <mergeCell ref="U42:W42"/>
    <mergeCell ref="B43:Q43"/>
    <mergeCell ref="U43:W43"/>
    <mergeCell ref="B38:Q38"/>
    <mergeCell ref="U38:W38"/>
    <mergeCell ref="B39:Q39"/>
    <mergeCell ref="U39:W39"/>
    <mergeCell ref="B40:Q40"/>
    <mergeCell ref="U40:W40"/>
    <mergeCell ref="B47:Q47"/>
    <mergeCell ref="U47:W47"/>
    <mergeCell ref="B48:Q48"/>
    <mergeCell ref="U48:W48"/>
    <mergeCell ref="B49:Q49"/>
    <mergeCell ref="U49:W49"/>
    <mergeCell ref="B44:Q44"/>
    <mergeCell ref="U44:W44"/>
    <mergeCell ref="B45:Q45"/>
    <mergeCell ref="U45:W45"/>
    <mergeCell ref="B46:Q46"/>
    <mergeCell ref="U46:W46"/>
    <mergeCell ref="B53:Q53"/>
    <mergeCell ref="U53:W53"/>
    <mergeCell ref="B54:Q54"/>
    <mergeCell ref="U54:W54"/>
    <mergeCell ref="B55:Q55"/>
    <mergeCell ref="U55:W55"/>
    <mergeCell ref="B50:Q50"/>
    <mergeCell ref="U50:W50"/>
    <mergeCell ref="B51:Q51"/>
    <mergeCell ref="U51:W51"/>
    <mergeCell ref="B52:Q52"/>
    <mergeCell ref="U52:W52"/>
    <mergeCell ref="B59:Q59"/>
    <mergeCell ref="U59:W59"/>
    <mergeCell ref="B60:Q60"/>
    <mergeCell ref="U60:W60"/>
    <mergeCell ref="B61:Q61"/>
    <mergeCell ref="U61:W61"/>
    <mergeCell ref="B56:Q56"/>
    <mergeCell ref="U56:W56"/>
    <mergeCell ref="B57:Q57"/>
    <mergeCell ref="U57:W57"/>
    <mergeCell ref="B58:Q58"/>
    <mergeCell ref="U58:W58"/>
    <mergeCell ref="B65:Q65"/>
    <mergeCell ref="U65:W65"/>
    <mergeCell ref="B66:Q66"/>
    <mergeCell ref="U66:W66"/>
    <mergeCell ref="B67:Q67"/>
    <mergeCell ref="U67:W67"/>
    <mergeCell ref="B62:Q62"/>
    <mergeCell ref="U62:W62"/>
    <mergeCell ref="B63:Q63"/>
    <mergeCell ref="U63:W63"/>
    <mergeCell ref="B64:Q64"/>
    <mergeCell ref="U64:W64"/>
    <mergeCell ref="B71:Q71"/>
    <mergeCell ref="U71:W71"/>
    <mergeCell ref="B72:Q72"/>
    <mergeCell ref="U72:W72"/>
    <mergeCell ref="B73:Q73"/>
    <mergeCell ref="U73:W73"/>
    <mergeCell ref="B68:Q68"/>
    <mergeCell ref="U68:W68"/>
    <mergeCell ref="B69:Q69"/>
    <mergeCell ref="U69:W69"/>
    <mergeCell ref="B70:Q70"/>
    <mergeCell ref="U70:W70"/>
    <mergeCell ref="B77:Q77"/>
    <mergeCell ref="U77:W77"/>
    <mergeCell ref="B78:Q78"/>
    <mergeCell ref="U78:W78"/>
    <mergeCell ref="B79:Q79"/>
    <mergeCell ref="U79:W79"/>
    <mergeCell ref="B74:Q74"/>
    <mergeCell ref="U74:W74"/>
    <mergeCell ref="B75:Q75"/>
    <mergeCell ref="U75:W75"/>
    <mergeCell ref="B76:Q76"/>
    <mergeCell ref="U76:W76"/>
    <mergeCell ref="B83:Q83"/>
    <mergeCell ref="U83:W83"/>
    <mergeCell ref="B84:Q84"/>
    <mergeCell ref="U84:W84"/>
    <mergeCell ref="B85:Q85"/>
    <mergeCell ref="U85:W85"/>
    <mergeCell ref="B80:Q80"/>
    <mergeCell ref="U80:W80"/>
    <mergeCell ref="B81:Q81"/>
    <mergeCell ref="U81:W81"/>
    <mergeCell ref="B82:Q82"/>
    <mergeCell ref="U82:W82"/>
    <mergeCell ref="B91:Q91"/>
    <mergeCell ref="U91:W91"/>
    <mergeCell ref="B89:Q89"/>
    <mergeCell ref="U89:W89"/>
    <mergeCell ref="B90:Q90"/>
    <mergeCell ref="U90:W90"/>
    <mergeCell ref="B86:Q86"/>
    <mergeCell ref="U86:W86"/>
    <mergeCell ref="B87:Q87"/>
    <mergeCell ref="U87:W87"/>
    <mergeCell ref="B88:Q88"/>
    <mergeCell ref="U88:W88"/>
    <mergeCell ref="B95:Q95"/>
    <mergeCell ref="U95:W95"/>
    <mergeCell ref="B96:Q96"/>
    <mergeCell ref="U96:W96"/>
    <mergeCell ref="B97:Q97"/>
    <mergeCell ref="U97:W97"/>
    <mergeCell ref="B92:Q92"/>
    <mergeCell ref="U92:W92"/>
    <mergeCell ref="B93:Q93"/>
    <mergeCell ref="U93:W93"/>
    <mergeCell ref="B94:Q94"/>
    <mergeCell ref="U94:W94"/>
    <mergeCell ref="B101:Q101"/>
    <mergeCell ref="U101:W101"/>
    <mergeCell ref="B102:Q102"/>
    <mergeCell ref="U102:W102"/>
    <mergeCell ref="B103:Q103"/>
    <mergeCell ref="U103:W103"/>
    <mergeCell ref="B98:Q98"/>
    <mergeCell ref="U98:W98"/>
    <mergeCell ref="B99:Q99"/>
    <mergeCell ref="U99:W99"/>
    <mergeCell ref="B100:Q100"/>
    <mergeCell ref="U100:W100"/>
    <mergeCell ref="B107:Q107"/>
    <mergeCell ref="U107:W107"/>
    <mergeCell ref="B108:Q108"/>
    <mergeCell ref="U108:W108"/>
    <mergeCell ref="B109:Q109"/>
    <mergeCell ref="U109:W109"/>
    <mergeCell ref="B104:Q104"/>
    <mergeCell ref="U104:W104"/>
    <mergeCell ref="B105:Q105"/>
    <mergeCell ref="U105:W105"/>
    <mergeCell ref="B106:Q106"/>
    <mergeCell ref="U106:W106"/>
    <mergeCell ref="B113:Q113"/>
    <mergeCell ref="U113:W113"/>
    <mergeCell ref="B114:Q114"/>
    <mergeCell ref="U114:W114"/>
    <mergeCell ref="B115:Q115"/>
    <mergeCell ref="U115:W115"/>
    <mergeCell ref="B110:Q110"/>
    <mergeCell ref="U110:W110"/>
    <mergeCell ref="B111:Q111"/>
    <mergeCell ref="U111:W111"/>
    <mergeCell ref="B112:Q112"/>
    <mergeCell ref="U112:W112"/>
    <mergeCell ref="B119:Q119"/>
    <mergeCell ref="U119:W119"/>
    <mergeCell ref="B120:Q120"/>
    <mergeCell ref="U120:W120"/>
    <mergeCell ref="B121:Q121"/>
    <mergeCell ref="U121:W121"/>
    <mergeCell ref="B116:Q116"/>
    <mergeCell ref="U116:W116"/>
    <mergeCell ref="B117:Q117"/>
    <mergeCell ref="U117:W117"/>
    <mergeCell ref="B118:Q118"/>
    <mergeCell ref="U118:W118"/>
    <mergeCell ref="B125:Q125"/>
    <mergeCell ref="U125:W125"/>
    <mergeCell ref="B126:Q126"/>
    <mergeCell ref="U126:W126"/>
    <mergeCell ref="B127:Q127"/>
    <mergeCell ref="U127:W127"/>
    <mergeCell ref="B122:Q122"/>
    <mergeCell ref="U122:W122"/>
    <mergeCell ref="B123:Q123"/>
    <mergeCell ref="U123:W123"/>
    <mergeCell ref="B124:Q124"/>
    <mergeCell ref="U124:W124"/>
    <mergeCell ref="B131:Q131"/>
    <mergeCell ref="U131:W131"/>
    <mergeCell ref="B132:Q132"/>
    <mergeCell ref="U132:W132"/>
    <mergeCell ref="B133:Q133"/>
    <mergeCell ref="U133:W133"/>
    <mergeCell ref="B128:Q128"/>
    <mergeCell ref="U128:W128"/>
    <mergeCell ref="B129:Q129"/>
    <mergeCell ref="U129:W129"/>
    <mergeCell ref="B130:Q130"/>
    <mergeCell ref="U130:W130"/>
    <mergeCell ref="B137:Q137"/>
    <mergeCell ref="U137:W137"/>
    <mergeCell ref="B138:Q138"/>
    <mergeCell ref="U138:W138"/>
    <mergeCell ref="B139:Q139"/>
    <mergeCell ref="U139:W139"/>
    <mergeCell ref="B134:Q134"/>
    <mergeCell ref="U134:W134"/>
    <mergeCell ref="B135:Q135"/>
    <mergeCell ref="U135:W135"/>
    <mergeCell ref="B136:Q136"/>
    <mergeCell ref="U136:W136"/>
    <mergeCell ref="B140:Q140"/>
    <mergeCell ref="U140:W140"/>
    <mergeCell ref="B141:Q141"/>
    <mergeCell ref="U141:W141"/>
    <mergeCell ref="B142:Q142"/>
    <mergeCell ref="R142:R143"/>
    <mergeCell ref="S142:S143"/>
    <mergeCell ref="T142:T143"/>
    <mergeCell ref="U142:W143"/>
    <mergeCell ref="B143:Q143"/>
    <mergeCell ref="B147:Q147"/>
    <mergeCell ref="U147:W147"/>
    <mergeCell ref="B148:Q148"/>
    <mergeCell ref="U148:W148"/>
    <mergeCell ref="B149:Q149"/>
    <mergeCell ref="U149:W149"/>
    <mergeCell ref="B144:Q144"/>
    <mergeCell ref="U144:W144"/>
    <mergeCell ref="B145:Q145"/>
    <mergeCell ref="U145:W145"/>
    <mergeCell ref="B146:Q146"/>
    <mergeCell ref="U146:W146"/>
    <mergeCell ref="B153:Q153"/>
    <mergeCell ref="U153:W153"/>
    <mergeCell ref="B154:Q154"/>
    <mergeCell ref="U154:W154"/>
    <mergeCell ref="B155:Q155"/>
    <mergeCell ref="U155:W155"/>
    <mergeCell ref="B150:Q150"/>
    <mergeCell ref="U150:W150"/>
    <mergeCell ref="B151:Q151"/>
    <mergeCell ref="U151:W151"/>
    <mergeCell ref="B152:Q152"/>
    <mergeCell ref="U152:W152"/>
    <mergeCell ref="B162:Q162"/>
    <mergeCell ref="B163:Q163"/>
    <mergeCell ref="B159:Q159"/>
    <mergeCell ref="U159:W159"/>
    <mergeCell ref="B160:Q160"/>
    <mergeCell ref="U160:W160"/>
    <mergeCell ref="B161:Q161"/>
    <mergeCell ref="U161:W161"/>
    <mergeCell ref="B156:Q156"/>
    <mergeCell ref="U156:W156"/>
    <mergeCell ref="B157:Q157"/>
    <mergeCell ref="U157:W157"/>
    <mergeCell ref="B158:Q158"/>
    <mergeCell ref="U158:W158"/>
  </mergeCells>
  <conditionalFormatting sqref="S67:S68 S17 S38:S43 S150:S163 S127:S134 S89:S90">
    <cfRule type="notContainsBlanks" dxfId="98" priority="51">
      <formula>LEN(TRIM(S17))&gt;0</formula>
    </cfRule>
  </conditionalFormatting>
  <conditionalFormatting sqref="S70">
    <cfRule type="notContainsBlanks" dxfId="97" priority="50">
      <formula>LEN(TRIM(S70))&gt;0</formula>
    </cfRule>
  </conditionalFormatting>
  <conditionalFormatting sqref="S109">
    <cfRule type="notContainsBlanks" dxfId="96" priority="49">
      <formula>LEN(TRIM(S109))&gt;0</formula>
    </cfRule>
  </conditionalFormatting>
  <conditionalFormatting sqref="N6:N11">
    <cfRule type="expression" dxfId="95" priority="48">
      <formula>((($R$94&lt;&gt;"")+($T$94&lt;&gt;""))*(($R$92&lt;&gt;"")+($T$92&lt;&gt;""))*(($R$93&lt;&gt;"")+($T$93&lt;&gt;"")))</formula>
    </cfRule>
  </conditionalFormatting>
  <conditionalFormatting sqref="S113:S116">
    <cfRule type="notContainsBlanks" dxfId="94" priority="47">
      <formula>LEN(TRIM(S113))&gt;0</formula>
    </cfRule>
  </conditionalFormatting>
  <conditionalFormatting sqref="Q6:Q11">
    <cfRule type="expression" dxfId="93" priority="45">
      <formula>OR($S$111:$T$111&lt;&gt;"")</formula>
    </cfRule>
    <cfRule type="expression" dxfId="92" priority="46">
      <formula>$R$111&lt;&gt;""</formula>
    </cfRule>
  </conditionalFormatting>
  <conditionalFormatting sqref="S111">
    <cfRule type="notContainsBlanks" dxfId="91" priority="44">
      <formula>LEN(TRIM(S111))&gt;0</formula>
    </cfRule>
  </conditionalFormatting>
  <conditionalFormatting sqref="P6:P11">
    <cfRule type="expression" dxfId="90" priority="42">
      <formula>$S$109&lt;&gt;""</formula>
    </cfRule>
    <cfRule type="expression" dxfId="89" priority="43">
      <formula>((($R$107&lt;&gt;"")+($T$107&lt;&gt;""))*(($R$108&lt;&gt;"")+($T$108&lt;&gt;""))*(($R$109&lt;&gt;"")+($T$109&lt;&gt;"")))</formula>
    </cfRule>
  </conditionalFormatting>
  <conditionalFormatting sqref="S118">
    <cfRule type="notContainsBlanks" dxfId="88" priority="41">
      <formula>LEN(TRIM(S118))&gt;0</formula>
    </cfRule>
  </conditionalFormatting>
  <conditionalFormatting sqref="S6:S11">
    <cfRule type="expression" dxfId="87" priority="39">
      <formula>$S$118&lt;&gt;""</formula>
    </cfRule>
    <cfRule type="expression" dxfId="86" priority="40">
      <formula>($R$118&lt;&gt;"")+($T$118&lt;&gt;"")</formula>
    </cfRule>
  </conditionalFormatting>
  <conditionalFormatting sqref="S21:S29">
    <cfRule type="notContainsBlanks" dxfId="85" priority="38">
      <formula>LEN(TRIM(S21))&gt;0</formula>
    </cfRule>
  </conditionalFormatting>
  <conditionalFormatting sqref="C6:C11">
    <cfRule type="expression" dxfId="84" priority="33">
      <formula>OR($S$21:$S$29&lt;&gt;"")</formula>
    </cfRule>
    <cfRule type="expression" dxfId="83" priority="34">
      <formula>((($R$21&lt;&gt;"")+($T$21&lt;&gt;""))*(($R$22&lt;&gt;"")+($T$22&lt;&gt;""))*(($R$23&lt;&gt;"")+($T$23&lt;&gt;""))*(($R$24&lt;&gt;"")+($T$24&lt;&gt;""))*(($R$25&lt;&gt;"")+($T$25&lt;&gt;""))*(($R$26&lt;&gt;"")+($T$26&lt;&gt;""))*(($R$27&lt;&gt;"")+($T$27&lt;&gt;""))*(($R$28&lt;&gt;"")+($T$28&lt;&gt;""))*(($R$29&lt;&gt;"")+($T$29&lt;&gt;"")))</formula>
    </cfRule>
  </conditionalFormatting>
  <conditionalFormatting sqref="S56">
    <cfRule type="notContainsBlanks" dxfId="82" priority="37">
      <formula>LEN(TRIM(S56))&gt;0</formula>
    </cfRule>
  </conditionalFormatting>
  <conditionalFormatting sqref="S57">
    <cfRule type="notContainsBlanks" dxfId="81" priority="36">
      <formula>LEN(TRIM(S57))&gt;0</formula>
    </cfRule>
  </conditionalFormatting>
  <conditionalFormatting sqref="S77:S79 S81">
    <cfRule type="notContainsBlanks" dxfId="80" priority="35">
      <formula>LEN(TRIM(S77))&gt;0</formula>
    </cfRule>
  </conditionalFormatting>
  <conditionalFormatting sqref="K6:K11">
    <cfRule type="expression" dxfId="79" priority="52">
      <formula>$S$86&lt;&gt;""</formula>
    </cfRule>
    <cfRule type="expression" dxfId="78" priority="53">
      <formula>((($R$84&lt;&gt;"")+($T$84&lt;&gt;""))*(($R$85&lt;&gt;"")+($T$85&lt;&gt;""))*(($R$86&lt;&gt;"")+($T$86&lt;&gt;"")))</formula>
    </cfRule>
  </conditionalFormatting>
  <conditionalFormatting sqref="R6:R11">
    <cfRule type="expression" dxfId="77" priority="54">
      <formula>OR($S$113:$S$116&lt;&gt;"")</formula>
    </cfRule>
    <cfRule type="expression" dxfId="76" priority="55">
      <formula>((($R$113&lt;&gt;"")+($T$113&lt;&gt;""))*(($R$116&lt;&gt;"")+($T$116&lt;&gt;""))*(($R$114&lt;&gt;"")+($T$114&lt;&gt;""))*(($R$115&lt;&gt;"")+($T$115&lt;&gt;"")))</formula>
    </cfRule>
  </conditionalFormatting>
  <conditionalFormatting sqref="T6:T11">
    <cfRule type="expression" dxfId="75" priority="56">
      <formula>OR(#REF!&lt;&gt;"")</formula>
    </cfRule>
    <cfRule type="expression" dxfId="74" priority="57">
      <formula>(((#REF!&lt;&gt;"")+(#REF!&lt;&gt;""))*((#REF!&lt;&gt;"")+(#REF!&lt;&gt;""))*((#REF!&lt;&gt;"")+(#REF!&lt;&gt;""))*((#REF!&lt;&gt;"")+(#REF!&lt;&gt;""))*((#REF!&lt;&gt;"")+(#REF!&lt;&gt;""))*((#REF!&lt;&gt;"")+(#REF!&lt;&gt;""))*((#REF!&lt;&gt;"")+(#REF!&lt;&gt;""))*((#REF!&lt;&gt;"")+(#REF!&lt;&gt;""))*((#REF!&lt;&gt;"")+(#REF!&lt;&gt;"")))</formula>
    </cfRule>
  </conditionalFormatting>
  <conditionalFormatting sqref="E6:E11">
    <cfRule type="expression" dxfId="73" priority="31">
      <formula>OR($S$50:$S$54&lt;&gt;"")</formula>
    </cfRule>
    <cfRule type="expression" dxfId="72" priority="32">
      <formula>((($R$50&lt;&gt;"")+($T$50&lt;&gt;""))*(($R$51&lt;&gt;"")+($T$51&lt;&gt;""))*(($R$52&lt;&gt;"")+($T$52&lt;&gt;""))*(($R$53&lt;&gt;"")+($T$53&lt;&gt;""))*(($R$54&lt;&gt;"")+($T$54&lt;&gt;"")))</formula>
    </cfRule>
  </conditionalFormatting>
  <conditionalFormatting sqref="F6:F11">
    <cfRule type="expression" dxfId="71" priority="29">
      <formula>OR($S$56:$S$57&lt;&gt;"")</formula>
    </cfRule>
    <cfRule type="expression" dxfId="70" priority="30">
      <formula>((($R$56&lt;&gt;"")+($T$56&lt;&gt;""))*(($R$57&lt;&gt;"")+($T$57&lt;&gt;"")))</formula>
    </cfRule>
  </conditionalFormatting>
  <conditionalFormatting sqref="G6:G11">
    <cfRule type="expression" dxfId="69" priority="27">
      <formula>($S$59&lt;&gt;"")+($S$61&lt;&gt;"")</formula>
    </cfRule>
    <cfRule type="expression" dxfId="68" priority="28">
      <formula>((($R$59&lt;&gt;"")+($T$59&lt;&gt;""))*(($R$60&lt;&gt;"")+($T$60&lt;&gt;""))*(($R$61&lt;&gt;"")+($T$61&lt;&gt;""))*(($R$62&lt;&gt;"")+($T$62&lt;&gt;""))*(($R$63&lt;&gt;"")+($T$63&lt;&gt;""))*(($R$64&lt;&gt;"")+($T$64&lt;&gt;"")))</formula>
    </cfRule>
  </conditionalFormatting>
  <conditionalFormatting sqref="H6:H11">
    <cfRule type="expression" dxfId="67" priority="25">
      <formula>OR($S$66:$S$68&lt;&gt;"")</formula>
    </cfRule>
    <cfRule type="expression" dxfId="66" priority="26">
      <formula>((($R$67&lt;&gt;""))*(($R$68&lt;&gt;""))*(($R$66&lt;&gt;"")+($T$66&lt;&gt;"")))</formula>
    </cfRule>
  </conditionalFormatting>
  <conditionalFormatting sqref="O6:O11">
    <cfRule type="expression" dxfId="65" priority="21">
      <formula>OR($S$96:$S$105&lt;&gt;"")</formula>
    </cfRule>
    <cfRule type="expression" dxfId="64" priority="22">
      <formula>((($R$96&lt;&gt;"")+($T$96&lt;&gt;""))*(($R$97&lt;&gt;"")+($T$97&lt;&gt;""))*(($R$103&lt;&gt;"")+($T$103&lt;&gt;""))*(($R$98&lt;&gt;"")+($T$98&lt;&gt;""))*(($R$99&lt;&gt;"")+($T$99&lt;&gt;""))*(($R$100&lt;&gt;"")+($T$100&lt;&gt;""))*(($R$101&lt;&gt;"")+($T$101&lt;&gt;""))*(($R$102&lt;&gt;"")+($T$102&lt;&gt;""))*(($R$104&lt;&gt;"")+($T$104&lt;&gt;""))*(($R$105&lt;&gt;"")+($T$105&lt;&gt;"")))</formula>
    </cfRule>
  </conditionalFormatting>
  <conditionalFormatting sqref="S82">
    <cfRule type="notContainsBlanks" dxfId="63" priority="20">
      <formula>LEN(TRIM(S82))&gt;0</formula>
    </cfRule>
  </conditionalFormatting>
  <conditionalFormatting sqref="I6:I11">
    <cfRule type="expression" dxfId="62" priority="60">
      <formula>OR($S$72:$S$75&lt;&gt;"")+($S$70&lt;&gt;"")</formula>
    </cfRule>
    <cfRule type="expression" dxfId="61" priority="61">
      <formula>((($R$71&lt;&gt;"")+($T$71&lt;&gt;""))*(($R$72&lt;&gt;"")+($T$72&lt;&gt;""))*(($R$73&lt;&gt;"")+($T$73&lt;&gt;""))*(($R$74&lt;&gt;"")+($T$74&lt;&gt;""))*(($R$70&lt;&gt;""))*(($R$75&lt;&gt;"")+($T$75&lt;&gt;"")))</formula>
    </cfRule>
  </conditionalFormatting>
  <conditionalFormatting sqref="J6:J11">
    <cfRule type="expression" dxfId="60" priority="62">
      <formula>OR($S$77:$S$82&lt;&gt;"")</formula>
    </cfRule>
    <cfRule type="expression" dxfId="59" priority="63">
      <formula>(($R$77&lt;&gt;"")*(($R$78&lt;&gt;""))*(($R$78&lt;&gt;"")+($T$79&lt;&gt;""))*(($R$80&lt;&gt;"")+($T$80&lt;&gt;""))*(($R$81&lt;&gt;"")+($T$81&lt;&gt;""))*(($R$82&lt;&gt;"")+($T$82&lt;&gt;"")))</formula>
    </cfRule>
  </conditionalFormatting>
  <conditionalFormatting sqref="S31:S36">
    <cfRule type="notContainsBlanks" dxfId="58" priority="18">
      <formula>LEN(TRIM(S31))&gt;0</formula>
    </cfRule>
  </conditionalFormatting>
  <conditionalFormatting sqref="S45:S48">
    <cfRule type="notContainsBlanks" dxfId="57" priority="17">
      <formula>LEN(TRIM(S45))&gt;0</formula>
    </cfRule>
  </conditionalFormatting>
  <conditionalFormatting sqref="S59">
    <cfRule type="notContainsBlanks" dxfId="56" priority="16">
      <formula>LEN(TRIM(S59))&gt;0</formula>
    </cfRule>
  </conditionalFormatting>
  <conditionalFormatting sqref="S61">
    <cfRule type="notContainsBlanks" dxfId="55" priority="15">
      <formula>LEN(TRIM(S61))&gt;0</formula>
    </cfRule>
  </conditionalFormatting>
  <conditionalFormatting sqref="S66">
    <cfRule type="notContainsBlanks" dxfId="54" priority="14">
      <formula>LEN(TRIM(S66))&gt;0</formula>
    </cfRule>
  </conditionalFormatting>
  <conditionalFormatting sqref="S72:S75">
    <cfRule type="notContainsBlanks" dxfId="53" priority="13">
      <formula>LEN(TRIM(S72))&gt;0</formula>
    </cfRule>
  </conditionalFormatting>
  <conditionalFormatting sqref="S86">
    <cfRule type="notContainsBlanks" dxfId="52" priority="12">
      <formula>LEN(TRIM(S86))&gt;0</formula>
    </cfRule>
  </conditionalFormatting>
  <conditionalFormatting sqref="S96:S105">
    <cfRule type="notContainsBlanks" dxfId="51" priority="11">
      <formula>LEN(TRIM(S96))&gt;0</formula>
    </cfRule>
  </conditionalFormatting>
  <conditionalFormatting sqref="T151 T160">
    <cfRule type="notContainsBlanks" dxfId="50" priority="10">
      <formula>LEN(TRIM(T151))&gt;0</formula>
    </cfRule>
  </conditionalFormatting>
  <conditionalFormatting sqref="S120:S125">
    <cfRule type="notContainsBlanks" dxfId="49" priority="9">
      <formula>LEN(TRIM(S120))&gt;0</formula>
    </cfRule>
  </conditionalFormatting>
  <conditionalFormatting sqref="S136:S141">
    <cfRule type="notContainsBlanks" dxfId="48" priority="8">
      <formula>LEN(TRIM(S136))&gt;0</formula>
    </cfRule>
  </conditionalFormatting>
  <conditionalFormatting sqref="B135:W135">
    <cfRule type="expression" dxfId="47" priority="7">
      <formula>OR($S$136:$S$141&lt;&gt;"")</formula>
    </cfRule>
  </conditionalFormatting>
  <conditionalFormatting sqref="B119:W119">
    <cfRule type="expression" dxfId="46" priority="6">
      <formula>OR($S$120:$S$125&lt;&gt;"")</formula>
    </cfRule>
  </conditionalFormatting>
  <conditionalFormatting sqref="S37">
    <cfRule type="notContainsBlanks" dxfId="45" priority="5">
      <formula>LEN(TRIM(S37))&gt;0</formula>
    </cfRule>
  </conditionalFormatting>
  <conditionalFormatting sqref="S19">
    <cfRule type="notContainsBlanks" dxfId="44" priority="4">
      <formula>LEN(TRIM(S19))&gt;0</formula>
    </cfRule>
  </conditionalFormatting>
  <conditionalFormatting sqref="D6:D11">
    <cfRule type="expression" dxfId="43" priority="64">
      <formula>OR($S$45:$S$48&lt;&gt;"")</formula>
    </cfRule>
    <cfRule type="expression" dxfId="42" priority="65">
      <formula>OR($S$31:$S$43&lt;&gt;"")</formula>
    </cfRule>
    <cfRule type="expression" dxfId="41" priority="66">
      <formula>((($R$31&lt;&gt;"")+($T$31&lt;&gt;""))*(($R$32&lt;&gt;"")+($T$32&lt;&gt;""))*(($R$33&lt;&gt;"")+($T$33&lt;&gt;""))*(($R$34&lt;&gt;"")+($T$34&lt;&gt;""))*(($R$35&lt;&gt;"")+($T$35&lt;&gt;""))*(($R$36&lt;&gt;"")+($T$36&lt;&gt;""))*(($R$37&lt;&gt;"")+($T$37&lt;&gt;""))*(($R$38&lt;&gt;"")+($T$38&lt;&gt;""))*(($R$39&lt;&gt;"")+($T$39&lt;&gt;""))*(($R$40&lt;&gt;"")+($T$40&lt;&gt;""))*(($R$41&lt;&gt;"")+($T$41&lt;&gt;""))*(($R$42&lt;&gt;"")+($T$42&lt;&gt;""))*(($R$43&lt;&gt;"")+($T$43&lt;&gt;""))*(($R$45&lt;&gt;"")+($T$45&lt;&gt;""))*(($R$46&lt;&gt;"")+($T$46&lt;&gt;""))*(($R$47&lt;&gt;"")+($T$47&lt;&gt;""))*(($R$48&lt;&gt;"")+($T$48&lt;&gt;"")))</formula>
    </cfRule>
  </conditionalFormatting>
  <conditionalFormatting sqref="B126:W126">
    <cfRule type="expression" dxfId="40" priority="67">
      <formula>OR($S$127:$S$134&lt;&gt;"")</formula>
    </cfRule>
  </conditionalFormatting>
  <conditionalFormatting sqref="B142:Q142">
    <cfRule type="expression" dxfId="39" priority="1" stopIfTrue="1">
      <formula>OR($S$150:$S$161&lt;&gt;"")</formula>
    </cfRule>
  </conditionalFormatting>
  <conditionalFormatting sqref="M6:M11">
    <cfRule type="expression" dxfId="38" priority="68">
      <formula>#REF!&lt;&gt;""</formula>
    </cfRule>
    <cfRule type="expression" dxfId="37" priority="69">
      <formula>(#REF!&lt;&gt;"")+(#REF!&lt;&gt;"")</formula>
    </cfRule>
  </conditionalFormatting>
  <conditionalFormatting sqref="L6:L11">
    <cfRule type="expression" dxfId="36" priority="70">
      <formula>OR($S$89:$S$90&lt;&gt;"")</formula>
    </cfRule>
    <cfRule type="expression" dxfId="35" priority="71">
      <formula>((($R$90&lt;&gt;"")+($T$90&lt;&gt;""))*(($R$88&lt;&gt;"")+($T$88&lt;&gt;""))*(($R$89&lt;&gt;"")+($T$89&lt;&gt;""))*((#REF!&lt;&gt;"")+(#REF!&lt;&gt;"")))</formula>
    </cfRule>
  </conditionalFormatting>
  <pageMargins left="0.17" right="0.25" top="0.41" bottom="0.68" header="0.17" footer="0.16"/>
  <pageSetup scale="80" fitToHeight="9" orientation="landscape" r:id="rId1"/>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P49"/>
  <sheetViews>
    <sheetView zoomScaleNormal="100" workbookViewId="0">
      <selection sqref="A1:M1"/>
    </sheetView>
  </sheetViews>
  <sheetFormatPr defaultColWidth="9.140625" defaultRowHeight="12.75"/>
  <cols>
    <col min="1" max="1" width="4.5703125" style="475" customWidth="1"/>
    <col min="2" max="2" width="13.85546875" style="475" customWidth="1"/>
    <col min="3" max="4" width="10.140625" style="475" customWidth="1"/>
    <col min="5" max="6" width="9.7109375" style="489" customWidth="1"/>
    <col min="7" max="7" width="12.5703125" style="475" customWidth="1"/>
    <col min="8" max="8" width="6.85546875" style="475" customWidth="1"/>
    <col min="9" max="9" width="13.85546875" style="490" customWidth="1"/>
    <col min="10" max="11" width="13.85546875" style="475" customWidth="1"/>
    <col min="12" max="13" width="4.5703125" style="475" customWidth="1"/>
    <col min="14" max="16384" width="9.140625" style="475"/>
  </cols>
  <sheetData>
    <row r="1" spans="1:16" ht="57" customHeight="1" thickBot="1">
      <c r="A1" s="1125" t="s">
        <v>630</v>
      </c>
      <c r="B1" s="1126"/>
      <c r="C1" s="1126"/>
      <c r="D1" s="1126"/>
      <c r="E1" s="1126"/>
      <c r="F1" s="1126"/>
      <c r="G1" s="1126"/>
      <c r="H1" s="1126"/>
      <c r="I1" s="1126"/>
      <c r="J1" s="1126"/>
      <c r="K1" s="1126"/>
      <c r="L1" s="1126"/>
      <c r="M1" s="1127"/>
    </row>
    <row r="2" spans="1:16" ht="12" customHeight="1">
      <c r="A2" s="493" t="s">
        <v>106</v>
      </c>
      <c r="B2" s="494"/>
      <c r="C2" s="1128" t="str">
        <f>INTRO!$C$26</f>
        <v xml:space="preserve">SUPPLIER NAME </v>
      </c>
      <c r="D2" s="1128"/>
      <c r="E2" s="1128"/>
      <c r="F2" s="1128"/>
      <c r="G2" s="1128"/>
      <c r="H2" s="1128"/>
      <c r="I2" s="495" t="s">
        <v>4</v>
      </c>
      <c r="J2" s="1129" t="str">
        <f>INTRO!$C$20</f>
        <v>PART NUMBER</v>
      </c>
      <c r="K2" s="1129"/>
      <c r="L2" s="1129"/>
      <c r="M2" s="1130"/>
      <c r="O2" s="476"/>
      <c r="P2" s="477"/>
    </row>
    <row r="3" spans="1:16" ht="13.5" thickBot="1">
      <c r="A3" s="496" t="s">
        <v>117</v>
      </c>
      <c r="B3" s="497"/>
      <c r="C3" s="1131">
        <f>INTRO!$C$27</f>
        <v>101112</v>
      </c>
      <c r="D3" s="1131"/>
      <c r="E3" s="1131"/>
      <c r="F3" s="1131"/>
      <c r="G3" s="1131"/>
      <c r="H3" s="1131"/>
      <c r="I3" s="498" t="s">
        <v>108</v>
      </c>
      <c r="J3" s="1132" t="str">
        <f>INTRO!$C$19</f>
        <v>PART NAME</v>
      </c>
      <c r="K3" s="1132"/>
      <c r="L3" s="1132"/>
      <c r="M3" s="1133"/>
    </row>
    <row r="4" spans="1:16" ht="13.5" thickBot="1">
      <c r="A4" s="478"/>
      <c r="B4" s="686"/>
      <c r="C4" s="687"/>
      <c r="D4" s="687"/>
      <c r="E4" s="687"/>
      <c r="F4" s="687"/>
      <c r="G4" s="687"/>
      <c r="H4" s="687"/>
      <c r="I4" s="688"/>
      <c r="J4" s="689"/>
      <c r="K4" s="689"/>
      <c r="L4" s="689"/>
      <c r="M4" s="479"/>
    </row>
    <row r="5" spans="1:16" ht="12.75" customHeight="1">
      <c r="A5" s="1134" t="s">
        <v>107</v>
      </c>
      <c r="B5" s="1135"/>
      <c r="C5" s="1135"/>
      <c r="D5" s="670"/>
      <c r="E5" s="1142"/>
      <c r="F5" s="1142"/>
      <c r="G5" s="1142"/>
      <c r="H5" s="1143"/>
      <c r="I5" s="1135" t="s">
        <v>605</v>
      </c>
      <c r="J5" s="1135"/>
      <c r="K5" s="1135"/>
      <c r="L5" s="1144" t="str">
        <f>INTRO!$C$21</f>
        <v>ERL</v>
      </c>
      <c r="M5" s="1145"/>
      <c r="O5" s="476"/>
      <c r="P5" s="477"/>
    </row>
    <row r="6" spans="1:16" ht="13.5" thickBot="1">
      <c r="A6" s="499" t="s">
        <v>3</v>
      </c>
      <c r="B6" s="1136"/>
      <c r="C6" s="1137"/>
      <c r="D6" s="1137"/>
      <c r="E6" s="1137"/>
      <c r="F6" s="1137"/>
      <c r="G6" s="1137"/>
      <c r="H6" s="1138"/>
      <c r="I6" s="1139"/>
      <c r="J6" s="1139"/>
      <c r="K6" s="1139"/>
      <c r="L6" s="1136"/>
      <c r="M6" s="1149"/>
    </row>
    <row r="7" spans="1:16" ht="13.5" thickBot="1">
      <c r="A7" s="480" t="s">
        <v>604</v>
      </c>
      <c r="B7" s="690"/>
      <c r="C7" s="690"/>
      <c r="D7" s="690"/>
      <c r="E7" s="690"/>
      <c r="F7" s="690"/>
      <c r="G7" s="690"/>
      <c r="H7" s="690"/>
      <c r="I7" s="691"/>
      <c r="J7" s="691"/>
      <c r="K7" s="691"/>
      <c r="L7" s="690"/>
      <c r="M7" s="481"/>
    </row>
    <row r="8" spans="1:16" ht="18.75" customHeight="1">
      <c r="A8" s="1114" t="s">
        <v>55</v>
      </c>
      <c r="B8" s="1123" t="s">
        <v>118</v>
      </c>
      <c r="C8" s="1116" t="s">
        <v>9</v>
      </c>
      <c r="D8" s="1116"/>
      <c r="E8" s="1116" t="s">
        <v>101</v>
      </c>
      <c r="F8" s="1116"/>
      <c r="G8" s="1123" t="s">
        <v>661</v>
      </c>
      <c r="H8" s="1152" t="s">
        <v>102</v>
      </c>
      <c r="I8" s="1120" t="s">
        <v>104</v>
      </c>
      <c r="J8" s="1121"/>
      <c r="K8" s="1122"/>
      <c r="L8" s="1123" t="s">
        <v>56</v>
      </c>
      <c r="M8" s="1150" t="s">
        <v>103</v>
      </c>
    </row>
    <row r="9" spans="1:16" s="483" customFormat="1" ht="13.5" thickBot="1">
      <c r="A9" s="1115"/>
      <c r="B9" s="1124"/>
      <c r="C9" s="516" t="s">
        <v>271</v>
      </c>
      <c r="D9" s="516" t="s">
        <v>404</v>
      </c>
      <c r="E9" s="675" t="s">
        <v>164</v>
      </c>
      <c r="F9" s="675" t="s">
        <v>165</v>
      </c>
      <c r="G9" s="1124"/>
      <c r="H9" s="1153"/>
      <c r="I9" s="492" t="s">
        <v>112</v>
      </c>
      <c r="J9" s="492" t="s">
        <v>113</v>
      </c>
      <c r="K9" s="491" t="s">
        <v>114</v>
      </c>
      <c r="L9" s="1124"/>
      <c r="M9" s="1151"/>
    </row>
    <row r="10" spans="1:16" s="528" customFormat="1" ht="15">
      <c r="A10" s="520" t="s">
        <v>653</v>
      </c>
      <c r="B10" s="521">
        <v>4</v>
      </c>
      <c r="C10" s="522">
        <v>1</v>
      </c>
      <c r="D10" s="522">
        <v>1</v>
      </c>
      <c r="E10" s="523">
        <f>B10-C10</f>
        <v>3</v>
      </c>
      <c r="F10" s="523">
        <f>B10+D10</f>
        <v>5</v>
      </c>
      <c r="G10" s="524"/>
      <c r="H10" s="525"/>
      <c r="I10" s="527">
        <v>8</v>
      </c>
      <c r="J10" s="527">
        <v>3</v>
      </c>
      <c r="K10" s="527">
        <v>2</v>
      </c>
      <c r="L10" s="525"/>
      <c r="M10" s="526"/>
    </row>
    <row r="11" spans="1:16" s="482" customFormat="1" ht="15">
      <c r="A11" s="503"/>
      <c r="B11" s="507"/>
      <c r="C11" s="504"/>
      <c r="D11" s="502"/>
      <c r="E11" s="500">
        <f t="shared" ref="E11:E44" si="0">B11-C11</f>
        <v>0</v>
      </c>
      <c r="F11" s="500">
        <f t="shared" ref="F11:F44" si="1">B11+D11</f>
        <v>0</v>
      </c>
      <c r="G11" s="501"/>
      <c r="H11" s="504"/>
      <c r="I11" s="505"/>
      <c r="J11" s="505"/>
      <c r="K11" s="505"/>
      <c r="L11" s="504"/>
      <c r="M11" s="506"/>
    </row>
    <row r="12" spans="1:16" s="482" customFormat="1" ht="15">
      <c r="A12" s="503"/>
      <c r="B12" s="507"/>
      <c r="C12" s="504"/>
      <c r="D12" s="502"/>
      <c r="E12" s="500">
        <f t="shared" si="0"/>
        <v>0</v>
      </c>
      <c r="F12" s="500">
        <f t="shared" si="1"/>
        <v>0</v>
      </c>
      <c r="G12" s="501"/>
      <c r="H12" s="504"/>
      <c r="I12" s="505"/>
      <c r="J12" s="505"/>
      <c r="K12" s="505"/>
      <c r="L12" s="504"/>
      <c r="M12" s="506"/>
    </row>
    <row r="13" spans="1:16" s="482" customFormat="1" ht="15">
      <c r="A13" s="503"/>
      <c r="B13" s="507"/>
      <c r="C13" s="504"/>
      <c r="D13" s="502"/>
      <c r="E13" s="500">
        <f t="shared" si="0"/>
        <v>0</v>
      </c>
      <c r="F13" s="500">
        <f t="shared" si="1"/>
        <v>0</v>
      </c>
      <c r="G13" s="501"/>
      <c r="H13" s="504"/>
      <c r="I13" s="505"/>
      <c r="J13" s="505"/>
      <c r="K13" s="505"/>
      <c r="L13" s="504"/>
      <c r="M13" s="506"/>
    </row>
    <row r="14" spans="1:16" s="482" customFormat="1" ht="15">
      <c r="A14" s="503"/>
      <c r="B14" s="507"/>
      <c r="C14" s="504"/>
      <c r="D14" s="502"/>
      <c r="E14" s="500">
        <f t="shared" si="0"/>
        <v>0</v>
      </c>
      <c r="F14" s="500">
        <f t="shared" si="1"/>
        <v>0</v>
      </c>
      <c r="G14" s="501"/>
      <c r="H14" s="504"/>
      <c r="I14" s="505"/>
      <c r="J14" s="505"/>
      <c r="K14" s="505"/>
      <c r="L14" s="504"/>
      <c r="M14" s="506"/>
    </row>
    <row r="15" spans="1:16" s="482" customFormat="1" ht="15">
      <c r="A15" s="503"/>
      <c r="B15" s="507"/>
      <c r="C15" s="504"/>
      <c r="D15" s="502"/>
      <c r="E15" s="500">
        <f t="shared" si="0"/>
        <v>0</v>
      </c>
      <c r="F15" s="500">
        <f t="shared" si="1"/>
        <v>0</v>
      </c>
      <c r="G15" s="501"/>
      <c r="H15" s="504"/>
      <c r="I15" s="505"/>
      <c r="J15" s="505"/>
      <c r="K15" s="505"/>
      <c r="L15" s="504"/>
      <c r="M15" s="506"/>
    </row>
    <row r="16" spans="1:16" s="482" customFormat="1" ht="15">
      <c r="A16" s="503"/>
      <c r="B16" s="507"/>
      <c r="C16" s="504"/>
      <c r="D16" s="502"/>
      <c r="E16" s="500">
        <f t="shared" si="0"/>
        <v>0</v>
      </c>
      <c r="F16" s="500">
        <f t="shared" si="1"/>
        <v>0</v>
      </c>
      <c r="G16" s="501"/>
      <c r="H16" s="504"/>
      <c r="I16" s="505"/>
      <c r="J16" s="505"/>
      <c r="K16" s="505"/>
      <c r="L16" s="504"/>
      <c r="M16" s="506"/>
    </row>
    <row r="17" spans="1:13" s="482" customFormat="1" ht="15">
      <c r="A17" s="503"/>
      <c r="B17" s="507"/>
      <c r="C17" s="504"/>
      <c r="D17" s="502"/>
      <c r="E17" s="500">
        <f t="shared" si="0"/>
        <v>0</v>
      </c>
      <c r="F17" s="500">
        <f t="shared" si="1"/>
        <v>0</v>
      </c>
      <c r="G17" s="501"/>
      <c r="H17" s="504"/>
      <c r="I17" s="505"/>
      <c r="J17" s="505"/>
      <c r="K17" s="505"/>
      <c r="L17" s="504"/>
      <c r="M17" s="506"/>
    </row>
    <row r="18" spans="1:13" s="482" customFormat="1" ht="15">
      <c r="A18" s="503"/>
      <c r="B18" s="507"/>
      <c r="C18" s="504"/>
      <c r="D18" s="502"/>
      <c r="E18" s="500">
        <f t="shared" si="0"/>
        <v>0</v>
      </c>
      <c r="F18" s="500">
        <f t="shared" si="1"/>
        <v>0</v>
      </c>
      <c r="G18" s="501"/>
      <c r="H18" s="504"/>
      <c r="I18" s="505"/>
      <c r="J18" s="505"/>
      <c r="K18" s="505"/>
      <c r="L18" s="504"/>
      <c r="M18" s="506"/>
    </row>
    <row r="19" spans="1:13" s="482" customFormat="1" ht="15">
      <c r="A19" s="503"/>
      <c r="B19" s="507"/>
      <c r="C19" s="504"/>
      <c r="D19" s="502"/>
      <c r="E19" s="500">
        <f t="shared" si="0"/>
        <v>0</v>
      </c>
      <c r="F19" s="500">
        <f t="shared" si="1"/>
        <v>0</v>
      </c>
      <c r="G19" s="501"/>
      <c r="H19" s="504"/>
      <c r="I19" s="505"/>
      <c r="J19" s="505"/>
      <c r="K19" s="505"/>
      <c r="L19" s="504"/>
      <c r="M19" s="506"/>
    </row>
    <row r="20" spans="1:13" s="482" customFormat="1" ht="15">
      <c r="A20" s="503"/>
      <c r="B20" s="507"/>
      <c r="C20" s="504"/>
      <c r="D20" s="502"/>
      <c r="E20" s="500">
        <f t="shared" si="0"/>
        <v>0</v>
      </c>
      <c r="F20" s="500">
        <f t="shared" si="1"/>
        <v>0</v>
      </c>
      <c r="G20" s="501"/>
      <c r="H20" s="504"/>
      <c r="I20" s="505"/>
      <c r="J20" s="505"/>
      <c r="K20" s="505"/>
      <c r="L20" s="504"/>
      <c r="M20" s="506"/>
    </row>
    <row r="21" spans="1:13" s="482" customFormat="1" ht="15">
      <c r="A21" s="503"/>
      <c r="B21" s="507"/>
      <c r="C21" s="504"/>
      <c r="D21" s="502"/>
      <c r="E21" s="500">
        <f t="shared" si="0"/>
        <v>0</v>
      </c>
      <c r="F21" s="500">
        <f t="shared" si="1"/>
        <v>0</v>
      </c>
      <c r="G21" s="501"/>
      <c r="H21" s="504"/>
      <c r="I21" s="505"/>
      <c r="J21" s="505"/>
      <c r="K21" s="505"/>
      <c r="L21" s="504"/>
      <c r="M21" s="506"/>
    </row>
    <row r="22" spans="1:13" s="482" customFormat="1" ht="15">
      <c r="A22" s="503"/>
      <c r="B22" s="507"/>
      <c r="C22" s="504"/>
      <c r="D22" s="502"/>
      <c r="E22" s="500">
        <f t="shared" si="0"/>
        <v>0</v>
      </c>
      <c r="F22" s="500">
        <f t="shared" si="1"/>
        <v>0</v>
      </c>
      <c r="G22" s="501"/>
      <c r="H22" s="504"/>
      <c r="I22" s="505"/>
      <c r="J22" s="505"/>
      <c r="K22" s="505"/>
      <c r="L22" s="504"/>
      <c r="M22" s="506"/>
    </row>
    <row r="23" spans="1:13" s="482" customFormat="1" ht="15">
      <c r="A23" s="503"/>
      <c r="B23" s="507"/>
      <c r="C23" s="504"/>
      <c r="D23" s="502"/>
      <c r="E23" s="500">
        <f t="shared" si="0"/>
        <v>0</v>
      </c>
      <c r="F23" s="500">
        <f t="shared" si="1"/>
        <v>0</v>
      </c>
      <c r="G23" s="501"/>
      <c r="H23" s="504"/>
      <c r="I23" s="505"/>
      <c r="J23" s="505"/>
      <c r="K23" s="505"/>
      <c r="L23" s="504"/>
      <c r="M23" s="506"/>
    </row>
    <row r="24" spans="1:13" s="482" customFormat="1" ht="15">
      <c r="A24" s="503"/>
      <c r="B24" s="507"/>
      <c r="C24" s="504"/>
      <c r="D24" s="502"/>
      <c r="E24" s="500">
        <f t="shared" si="0"/>
        <v>0</v>
      </c>
      <c r="F24" s="500">
        <f t="shared" si="1"/>
        <v>0</v>
      </c>
      <c r="G24" s="501"/>
      <c r="H24" s="504"/>
      <c r="I24" s="505"/>
      <c r="J24" s="505"/>
      <c r="K24" s="505"/>
      <c r="L24" s="504"/>
      <c r="M24" s="506"/>
    </row>
    <row r="25" spans="1:13" s="482" customFormat="1" ht="15">
      <c r="A25" s="503"/>
      <c r="B25" s="507"/>
      <c r="C25" s="504"/>
      <c r="D25" s="502"/>
      <c r="E25" s="500">
        <f t="shared" si="0"/>
        <v>0</v>
      </c>
      <c r="F25" s="500">
        <f t="shared" si="1"/>
        <v>0</v>
      </c>
      <c r="G25" s="501"/>
      <c r="H25" s="504"/>
      <c r="I25" s="505"/>
      <c r="J25" s="505"/>
      <c r="K25" s="505"/>
      <c r="L25" s="504"/>
      <c r="M25" s="506"/>
    </row>
    <row r="26" spans="1:13" s="482" customFormat="1" ht="15">
      <c r="A26" s="503"/>
      <c r="B26" s="507"/>
      <c r="C26" s="504"/>
      <c r="D26" s="502"/>
      <c r="E26" s="500">
        <f t="shared" si="0"/>
        <v>0</v>
      </c>
      <c r="F26" s="500">
        <f t="shared" si="1"/>
        <v>0</v>
      </c>
      <c r="G26" s="501"/>
      <c r="H26" s="504"/>
      <c r="I26" s="505"/>
      <c r="J26" s="505"/>
      <c r="K26" s="505"/>
      <c r="L26" s="504"/>
      <c r="M26" s="506"/>
    </row>
    <row r="27" spans="1:13" s="482" customFormat="1" ht="15">
      <c r="A27" s="503"/>
      <c r="B27" s="507"/>
      <c r="C27" s="504"/>
      <c r="D27" s="502"/>
      <c r="E27" s="500">
        <f t="shared" si="0"/>
        <v>0</v>
      </c>
      <c r="F27" s="500">
        <f t="shared" si="1"/>
        <v>0</v>
      </c>
      <c r="G27" s="501"/>
      <c r="H27" s="504"/>
      <c r="I27" s="505"/>
      <c r="J27" s="505"/>
      <c r="K27" s="505"/>
      <c r="L27" s="504"/>
      <c r="M27" s="506"/>
    </row>
    <row r="28" spans="1:13" s="482" customFormat="1" ht="15">
      <c r="A28" s="503"/>
      <c r="B28" s="507"/>
      <c r="C28" s="504"/>
      <c r="D28" s="502"/>
      <c r="E28" s="500">
        <f t="shared" si="0"/>
        <v>0</v>
      </c>
      <c r="F28" s="500">
        <f t="shared" si="1"/>
        <v>0</v>
      </c>
      <c r="G28" s="501"/>
      <c r="H28" s="504"/>
      <c r="I28" s="505"/>
      <c r="J28" s="505"/>
      <c r="K28" s="505"/>
      <c r="L28" s="504"/>
      <c r="M28" s="506"/>
    </row>
    <row r="29" spans="1:13" s="482" customFormat="1" ht="15">
      <c r="A29" s="503"/>
      <c r="B29" s="507"/>
      <c r="C29" s="504"/>
      <c r="D29" s="502"/>
      <c r="E29" s="500">
        <f t="shared" si="0"/>
        <v>0</v>
      </c>
      <c r="F29" s="500">
        <f t="shared" si="1"/>
        <v>0</v>
      </c>
      <c r="G29" s="501"/>
      <c r="H29" s="504"/>
      <c r="I29" s="505"/>
      <c r="J29" s="505"/>
      <c r="K29" s="505"/>
      <c r="L29" s="504"/>
      <c r="M29" s="506"/>
    </row>
    <row r="30" spans="1:13" s="482" customFormat="1" ht="15">
      <c r="A30" s="503"/>
      <c r="B30" s="507"/>
      <c r="C30" s="504"/>
      <c r="D30" s="502"/>
      <c r="E30" s="500">
        <f t="shared" si="0"/>
        <v>0</v>
      </c>
      <c r="F30" s="500">
        <f t="shared" si="1"/>
        <v>0</v>
      </c>
      <c r="G30" s="501"/>
      <c r="H30" s="504"/>
      <c r="I30" s="505"/>
      <c r="J30" s="505"/>
      <c r="K30" s="505"/>
      <c r="L30" s="504"/>
      <c r="M30" s="506"/>
    </row>
    <row r="31" spans="1:13" s="482" customFormat="1" ht="15">
      <c r="A31" s="503"/>
      <c r="B31" s="507"/>
      <c r="C31" s="504"/>
      <c r="D31" s="502"/>
      <c r="E31" s="500">
        <f t="shared" si="0"/>
        <v>0</v>
      </c>
      <c r="F31" s="500">
        <f t="shared" si="1"/>
        <v>0</v>
      </c>
      <c r="G31" s="501"/>
      <c r="H31" s="504"/>
      <c r="I31" s="505"/>
      <c r="J31" s="505"/>
      <c r="K31" s="505"/>
      <c r="L31" s="504"/>
      <c r="M31" s="506"/>
    </row>
    <row r="32" spans="1:13" s="482" customFormat="1" ht="15">
      <c r="A32" s="503"/>
      <c r="B32" s="507"/>
      <c r="C32" s="504"/>
      <c r="D32" s="502"/>
      <c r="E32" s="500">
        <f t="shared" si="0"/>
        <v>0</v>
      </c>
      <c r="F32" s="500">
        <f t="shared" si="1"/>
        <v>0</v>
      </c>
      <c r="G32" s="501"/>
      <c r="H32" s="504"/>
      <c r="I32" s="505"/>
      <c r="J32" s="505"/>
      <c r="K32" s="505"/>
      <c r="L32" s="504"/>
      <c r="M32" s="506"/>
    </row>
    <row r="33" spans="1:13" s="482" customFormat="1" ht="15">
      <c r="A33" s="503"/>
      <c r="B33" s="507"/>
      <c r="C33" s="504"/>
      <c r="D33" s="502"/>
      <c r="E33" s="500">
        <f t="shared" si="0"/>
        <v>0</v>
      </c>
      <c r="F33" s="500">
        <f t="shared" si="1"/>
        <v>0</v>
      </c>
      <c r="G33" s="501"/>
      <c r="H33" s="504"/>
      <c r="I33" s="505"/>
      <c r="J33" s="505"/>
      <c r="K33" s="505"/>
      <c r="L33" s="504"/>
      <c r="M33" s="506"/>
    </row>
    <row r="34" spans="1:13" s="482" customFormat="1" ht="15">
      <c r="A34" s="503"/>
      <c r="B34" s="507"/>
      <c r="C34" s="504"/>
      <c r="D34" s="502"/>
      <c r="E34" s="500">
        <f t="shared" si="0"/>
        <v>0</v>
      </c>
      <c r="F34" s="500">
        <f t="shared" si="1"/>
        <v>0</v>
      </c>
      <c r="G34" s="501"/>
      <c r="H34" s="504"/>
      <c r="I34" s="505"/>
      <c r="J34" s="505"/>
      <c r="K34" s="505"/>
      <c r="L34" s="504"/>
      <c r="M34" s="506"/>
    </row>
    <row r="35" spans="1:13" s="482" customFormat="1" ht="15">
      <c r="A35" s="503"/>
      <c r="B35" s="507"/>
      <c r="C35" s="504"/>
      <c r="D35" s="502"/>
      <c r="E35" s="500">
        <f t="shared" si="0"/>
        <v>0</v>
      </c>
      <c r="F35" s="500">
        <f t="shared" si="1"/>
        <v>0</v>
      </c>
      <c r="G35" s="501"/>
      <c r="H35" s="504"/>
      <c r="I35" s="505"/>
      <c r="J35" s="505"/>
      <c r="K35" s="505"/>
      <c r="L35" s="504"/>
      <c r="M35" s="506"/>
    </row>
    <row r="36" spans="1:13" s="482" customFormat="1" ht="15">
      <c r="A36" s="503"/>
      <c r="B36" s="507"/>
      <c r="C36" s="504"/>
      <c r="D36" s="502"/>
      <c r="E36" s="500">
        <f t="shared" si="0"/>
        <v>0</v>
      </c>
      <c r="F36" s="500">
        <f t="shared" si="1"/>
        <v>0</v>
      </c>
      <c r="G36" s="501"/>
      <c r="H36" s="504"/>
      <c r="I36" s="505"/>
      <c r="J36" s="505"/>
      <c r="K36" s="505"/>
      <c r="L36" s="504"/>
      <c r="M36" s="506"/>
    </row>
    <row r="37" spans="1:13" s="482" customFormat="1" ht="15">
      <c r="A37" s="503"/>
      <c r="B37" s="507"/>
      <c r="C37" s="504"/>
      <c r="D37" s="502"/>
      <c r="E37" s="500">
        <f t="shared" si="0"/>
        <v>0</v>
      </c>
      <c r="F37" s="500">
        <f t="shared" si="1"/>
        <v>0</v>
      </c>
      <c r="G37" s="501"/>
      <c r="H37" s="504"/>
      <c r="I37" s="505"/>
      <c r="J37" s="505"/>
      <c r="K37" s="505"/>
      <c r="L37" s="504"/>
      <c r="M37" s="506"/>
    </row>
    <row r="38" spans="1:13" s="482" customFormat="1" ht="15">
      <c r="A38" s="503"/>
      <c r="B38" s="507"/>
      <c r="C38" s="504"/>
      <c r="D38" s="502"/>
      <c r="E38" s="500">
        <f t="shared" si="0"/>
        <v>0</v>
      </c>
      <c r="F38" s="500">
        <f t="shared" si="1"/>
        <v>0</v>
      </c>
      <c r="G38" s="501"/>
      <c r="H38" s="504"/>
      <c r="I38" s="505"/>
      <c r="J38" s="505"/>
      <c r="K38" s="505"/>
      <c r="L38" s="504"/>
      <c r="M38" s="506"/>
    </row>
    <row r="39" spans="1:13" s="482" customFormat="1" ht="15">
      <c r="A39" s="503"/>
      <c r="B39" s="507"/>
      <c r="C39" s="504"/>
      <c r="D39" s="502"/>
      <c r="E39" s="500">
        <f t="shared" si="0"/>
        <v>0</v>
      </c>
      <c r="F39" s="500">
        <f t="shared" si="1"/>
        <v>0</v>
      </c>
      <c r="G39" s="501"/>
      <c r="H39" s="504"/>
      <c r="I39" s="505"/>
      <c r="J39" s="505"/>
      <c r="K39" s="505"/>
      <c r="L39" s="504"/>
      <c r="M39" s="506"/>
    </row>
    <row r="40" spans="1:13" s="482" customFormat="1" ht="15">
      <c r="A40" s="503"/>
      <c r="B40" s="507"/>
      <c r="C40" s="504"/>
      <c r="D40" s="502"/>
      <c r="E40" s="500">
        <f t="shared" si="0"/>
        <v>0</v>
      </c>
      <c r="F40" s="500">
        <f t="shared" si="1"/>
        <v>0</v>
      </c>
      <c r="G40" s="501"/>
      <c r="H40" s="504"/>
      <c r="I40" s="505"/>
      <c r="J40" s="505"/>
      <c r="K40" s="505"/>
      <c r="L40" s="504"/>
      <c r="M40" s="506"/>
    </row>
    <row r="41" spans="1:13" s="482" customFormat="1" ht="15">
      <c r="A41" s="503"/>
      <c r="B41" s="507"/>
      <c r="C41" s="504"/>
      <c r="D41" s="502"/>
      <c r="E41" s="500">
        <f t="shared" si="0"/>
        <v>0</v>
      </c>
      <c r="F41" s="500">
        <f t="shared" si="1"/>
        <v>0</v>
      </c>
      <c r="G41" s="501"/>
      <c r="H41" s="504"/>
      <c r="I41" s="505"/>
      <c r="J41" s="505"/>
      <c r="K41" s="505"/>
      <c r="L41" s="504"/>
      <c r="M41" s="506"/>
    </row>
    <row r="42" spans="1:13" s="482" customFormat="1" ht="15">
      <c r="A42" s="503"/>
      <c r="B42" s="507"/>
      <c r="C42" s="504"/>
      <c r="D42" s="502"/>
      <c r="E42" s="500">
        <f t="shared" si="0"/>
        <v>0</v>
      </c>
      <c r="F42" s="500">
        <f t="shared" si="1"/>
        <v>0</v>
      </c>
      <c r="G42" s="501"/>
      <c r="H42" s="504"/>
      <c r="I42" s="505"/>
      <c r="J42" s="505"/>
      <c r="K42" s="505"/>
      <c r="L42" s="504"/>
      <c r="M42" s="506"/>
    </row>
    <row r="43" spans="1:13" s="482" customFormat="1" ht="15">
      <c r="A43" s="503"/>
      <c r="B43" s="507"/>
      <c r="C43" s="504"/>
      <c r="D43" s="502"/>
      <c r="E43" s="500">
        <f t="shared" si="0"/>
        <v>0</v>
      </c>
      <c r="F43" s="500">
        <f t="shared" si="1"/>
        <v>0</v>
      </c>
      <c r="G43" s="501"/>
      <c r="H43" s="504"/>
      <c r="I43" s="505"/>
      <c r="J43" s="505"/>
      <c r="K43" s="505"/>
      <c r="L43" s="504"/>
      <c r="M43" s="506"/>
    </row>
    <row r="44" spans="1:13" s="482" customFormat="1" ht="15.75" thickBot="1">
      <c r="A44" s="508"/>
      <c r="B44" s="517"/>
      <c r="C44" s="509"/>
      <c r="D44" s="509"/>
      <c r="E44" s="518">
        <f t="shared" si="0"/>
        <v>0</v>
      </c>
      <c r="F44" s="518">
        <f t="shared" si="1"/>
        <v>0</v>
      </c>
      <c r="G44" s="519"/>
      <c r="H44" s="509"/>
      <c r="I44" s="692"/>
      <c r="J44" s="692"/>
      <c r="K44" s="692"/>
      <c r="L44" s="509"/>
      <c r="M44" s="510"/>
    </row>
    <row r="45" spans="1:13" s="482" customFormat="1" ht="15.75" thickBot="1">
      <c r="A45" s="1112" t="s">
        <v>662</v>
      </c>
      <c r="B45" s="1112"/>
      <c r="C45" s="1112"/>
      <c r="D45" s="1113"/>
      <c r="E45" s="1117" t="s">
        <v>109</v>
      </c>
      <c r="F45" s="1118"/>
      <c r="G45" s="1118"/>
      <c r="H45" s="1118"/>
      <c r="I45" s="1118"/>
      <c r="J45" s="1118"/>
      <c r="K45" s="1118"/>
      <c r="L45" s="1119"/>
    </row>
    <row r="46" spans="1:13">
      <c r="E46" s="475"/>
      <c r="F46" s="475"/>
      <c r="I46" s="475"/>
    </row>
    <row r="47" spans="1:13" ht="9.75" customHeight="1">
      <c r="B47" s="1146" t="s">
        <v>115</v>
      </c>
      <c r="C47" s="1147"/>
      <c r="D47" s="511"/>
      <c r="E47" s="1147" t="s">
        <v>1</v>
      </c>
      <c r="F47" s="1147"/>
      <c r="G47" s="1147"/>
      <c r="H47" s="1147" t="s">
        <v>57</v>
      </c>
      <c r="I47" s="1147"/>
      <c r="J47" s="1147"/>
      <c r="K47" s="1147" t="s">
        <v>2</v>
      </c>
      <c r="L47" s="1148"/>
    </row>
    <row r="48" spans="1:13" ht="20.25" customHeight="1">
      <c r="B48" s="1110"/>
      <c r="C48" s="1111"/>
      <c r="D48" s="512"/>
      <c r="E48" s="1109"/>
      <c r="F48" s="1109"/>
      <c r="G48" s="1109"/>
      <c r="H48" s="1109"/>
      <c r="I48" s="1109"/>
      <c r="J48" s="1109"/>
      <c r="K48" s="1140"/>
      <c r="L48" s="1141"/>
    </row>
    <row r="49" spans="3:13" s="484" customFormat="1" ht="9">
      <c r="C49" s="485"/>
      <c r="D49" s="485"/>
      <c r="E49" s="486"/>
      <c r="F49" s="486"/>
      <c r="G49" s="487"/>
      <c r="I49" s="488"/>
      <c r="M49" s="487"/>
    </row>
  </sheetData>
  <mergeCells count="31">
    <mergeCell ref="A5:C5"/>
    <mergeCell ref="B6:H6"/>
    <mergeCell ref="I6:K6"/>
    <mergeCell ref="K48:L48"/>
    <mergeCell ref="E5:H5"/>
    <mergeCell ref="B8:B9"/>
    <mergeCell ref="L5:M5"/>
    <mergeCell ref="B47:C47"/>
    <mergeCell ref="K47:L47"/>
    <mergeCell ref="G8:G9"/>
    <mergeCell ref="H47:J47"/>
    <mergeCell ref="L6:M6"/>
    <mergeCell ref="I5:K5"/>
    <mergeCell ref="M8:M9"/>
    <mergeCell ref="E47:G47"/>
    <mergeCell ref="H8:H9"/>
    <mergeCell ref="A1:M1"/>
    <mergeCell ref="C2:H2"/>
    <mergeCell ref="J2:M2"/>
    <mergeCell ref="C3:H3"/>
    <mergeCell ref="J3:M3"/>
    <mergeCell ref="E48:G48"/>
    <mergeCell ref="H48:J48"/>
    <mergeCell ref="B48:C48"/>
    <mergeCell ref="A45:D45"/>
    <mergeCell ref="A8:A9"/>
    <mergeCell ref="C8:D8"/>
    <mergeCell ref="E8:F8"/>
    <mergeCell ref="E45:L45"/>
    <mergeCell ref="I8:K8"/>
    <mergeCell ref="L8:L9"/>
  </mergeCells>
  <conditionalFormatting sqref="J12">
    <cfRule type="expression" dxfId="34" priority="45" stopIfTrue="1">
      <formula>J12&lt;E12</formula>
    </cfRule>
    <cfRule type="expression" dxfId="33" priority="48" stopIfTrue="1">
      <formula>+J12&gt;F12</formula>
    </cfRule>
  </conditionalFormatting>
  <conditionalFormatting sqref="I12">
    <cfRule type="expression" dxfId="32" priority="46" stopIfTrue="1">
      <formula>I12&gt;F12</formula>
    </cfRule>
    <cfRule type="expression" dxfId="31" priority="47" stopIfTrue="1">
      <formula>I12&lt;E12</formula>
    </cfRule>
  </conditionalFormatting>
  <conditionalFormatting sqref="K12">
    <cfRule type="expression" dxfId="30" priority="43" stopIfTrue="1">
      <formula>K12&gt;F12</formula>
    </cfRule>
    <cfRule type="expression" dxfId="29" priority="44" stopIfTrue="1">
      <formula>K12&lt;E12</formula>
    </cfRule>
  </conditionalFormatting>
  <conditionalFormatting sqref="K22:K36">
    <cfRule type="expression" dxfId="28" priority="13" stopIfTrue="1">
      <formula>K22&gt;F22</formula>
    </cfRule>
    <cfRule type="expression" dxfId="27" priority="14" stopIfTrue="1">
      <formula>K22&lt;E22</formula>
    </cfRule>
  </conditionalFormatting>
  <conditionalFormatting sqref="K37:K44">
    <cfRule type="expression" dxfId="26" priority="1" stopIfTrue="1">
      <formula>K37&gt;F37</formula>
    </cfRule>
    <cfRule type="expression" dxfId="25" priority="2" stopIfTrue="1">
      <formula>K37&lt;E37</formula>
    </cfRule>
  </conditionalFormatting>
  <conditionalFormatting sqref="J22:J36">
    <cfRule type="expression" dxfId="24" priority="15" stopIfTrue="1">
      <formula>J22&lt;E22</formula>
    </cfRule>
    <cfRule type="expression" dxfId="23" priority="18" stopIfTrue="1">
      <formula>+J22&gt;F22</formula>
    </cfRule>
  </conditionalFormatting>
  <conditionalFormatting sqref="I22:I36">
    <cfRule type="expression" dxfId="22" priority="16" stopIfTrue="1">
      <formula>I22&gt;F22</formula>
    </cfRule>
    <cfRule type="expression" dxfId="21" priority="17" stopIfTrue="1">
      <formula>I22&lt;E22</formula>
    </cfRule>
  </conditionalFormatting>
  <conditionalFormatting sqref="J10">
    <cfRule type="expression" dxfId="20" priority="27" stopIfTrue="1">
      <formula>J10&lt;E10</formula>
    </cfRule>
    <cfRule type="expression" dxfId="19" priority="30" stopIfTrue="1">
      <formula>+J10&gt;F10</formula>
    </cfRule>
  </conditionalFormatting>
  <conditionalFormatting sqref="I10">
    <cfRule type="expression" dxfId="18" priority="28" stopIfTrue="1">
      <formula>I10&gt;F10</formula>
    </cfRule>
    <cfRule type="expression" dxfId="17" priority="29" stopIfTrue="1">
      <formula>I10&lt;E10</formula>
    </cfRule>
  </conditionalFormatting>
  <conditionalFormatting sqref="K10">
    <cfRule type="expression" dxfId="16" priority="25" stopIfTrue="1">
      <formula>K10&gt;F10</formula>
    </cfRule>
    <cfRule type="expression" dxfId="15" priority="26" stopIfTrue="1">
      <formula>K10&lt;E10</formula>
    </cfRule>
  </conditionalFormatting>
  <conditionalFormatting sqref="J13:J21 J11">
    <cfRule type="expression" dxfId="14" priority="21" stopIfTrue="1">
      <formula>J11&lt;E11</formula>
    </cfRule>
    <cfRule type="expression" dxfId="13" priority="24" stopIfTrue="1">
      <formula>+J11&gt;F11</formula>
    </cfRule>
  </conditionalFormatting>
  <conditionalFormatting sqref="I13:I21 I11">
    <cfRule type="expression" dxfId="12" priority="22" stopIfTrue="1">
      <formula>I11&gt;F11</formula>
    </cfRule>
    <cfRule type="expression" dxfId="11" priority="23" stopIfTrue="1">
      <formula>I11&lt;E11</formula>
    </cfRule>
  </conditionalFormatting>
  <conditionalFormatting sqref="K13:K21 K11">
    <cfRule type="expression" dxfId="10" priority="19" stopIfTrue="1">
      <formula>K11&gt;F11</formula>
    </cfRule>
    <cfRule type="expression" dxfId="9" priority="20" stopIfTrue="1">
      <formula>K11&lt;E11</formula>
    </cfRule>
  </conditionalFormatting>
  <conditionalFormatting sqref="J37:J44">
    <cfRule type="expression" dxfId="8" priority="3" stopIfTrue="1">
      <formula>J37&lt;E37</formula>
    </cfRule>
    <cfRule type="expression" dxfId="7" priority="6" stopIfTrue="1">
      <formula>+J37&gt;F37</formula>
    </cfRule>
  </conditionalFormatting>
  <conditionalFormatting sqref="I37:I44">
    <cfRule type="expression" dxfId="6" priority="4" stopIfTrue="1">
      <formula>I37&gt;F37</formula>
    </cfRule>
    <cfRule type="expression" dxfId="5" priority="5" stopIfTrue="1">
      <formula>I37&lt;E37</formula>
    </cfRule>
  </conditionalFormatting>
  <printOptions horizontalCentered="1"/>
  <pageMargins left="0.17" right="0.25" top="0.41" bottom="0.68" header="0.17" footer="0.16"/>
  <pageSetup scale="80" orientation="portrait" r:id="rId1"/>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11"/>
  </sheetPr>
  <dimension ref="A1:O49"/>
  <sheetViews>
    <sheetView view="pageLayout" zoomScaleNormal="100" workbookViewId="0">
      <selection activeCell="B1" sqref="B1:L1"/>
    </sheetView>
  </sheetViews>
  <sheetFormatPr defaultColWidth="9.140625" defaultRowHeight="12.75"/>
  <cols>
    <col min="1" max="1" width="4.5703125" style="2" customWidth="1"/>
    <col min="2" max="2" width="13.85546875" style="2" customWidth="1"/>
    <col min="3" max="3" width="8" style="2" customWidth="1"/>
    <col min="4" max="5" width="10.140625" style="5" customWidth="1"/>
    <col min="6" max="6" width="15" style="2" customWidth="1"/>
    <col min="7" max="7" width="6.85546875" style="2" customWidth="1"/>
    <col min="8" max="8" width="16.5703125" style="9" customWidth="1"/>
    <col min="9" max="10" width="16.5703125" style="2" customWidth="1"/>
    <col min="11" max="12" width="4.7109375" style="2" customWidth="1"/>
    <col min="13" max="16384" width="9.140625" style="2"/>
  </cols>
  <sheetData>
    <row r="1" spans="1:15" ht="57" customHeight="1" thickBot="1">
      <c r="A1" s="452"/>
      <c r="B1" s="1179" t="s">
        <v>638</v>
      </c>
      <c r="C1" s="1179"/>
      <c r="D1" s="1179"/>
      <c r="E1" s="1179"/>
      <c r="F1" s="1179"/>
      <c r="G1" s="1179"/>
      <c r="H1" s="1179"/>
      <c r="I1" s="1179"/>
      <c r="J1" s="1179"/>
      <c r="K1" s="1179"/>
      <c r="L1" s="1180"/>
    </row>
    <row r="2" spans="1:15" ht="12" customHeight="1">
      <c r="A2" s="43" t="s">
        <v>106</v>
      </c>
      <c r="B2" s="44"/>
      <c r="C2" s="1161" t="str">
        <f>INTRO!$C$26</f>
        <v xml:space="preserve">SUPPLIER NAME </v>
      </c>
      <c r="D2" s="1161"/>
      <c r="E2" s="1161"/>
      <c r="F2" s="1161"/>
      <c r="G2" s="1161"/>
      <c r="H2" s="33" t="s">
        <v>4</v>
      </c>
      <c r="I2" s="1181" t="str">
        <f>INTRO!$C$20</f>
        <v>PART NUMBER</v>
      </c>
      <c r="J2" s="1181"/>
      <c r="K2" s="1181"/>
      <c r="L2" s="1182"/>
      <c r="N2" s="10"/>
      <c r="O2" s="4"/>
    </row>
    <row r="3" spans="1:15" ht="13.5" thickBot="1">
      <c r="A3" s="46" t="s">
        <v>117</v>
      </c>
      <c r="B3" s="45"/>
      <c r="C3" s="1164">
        <f>INTRO!$C$27</f>
        <v>101112</v>
      </c>
      <c r="D3" s="1164"/>
      <c r="E3" s="1164"/>
      <c r="F3" s="1164"/>
      <c r="G3" s="1164"/>
      <c r="H3" s="41" t="s">
        <v>108</v>
      </c>
      <c r="I3" s="1193" t="str">
        <f>INTRO!$C$19</f>
        <v>PART NAME</v>
      </c>
      <c r="J3" s="1193"/>
      <c r="K3" s="1193"/>
      <c r="L3" s="1194"/>
    </row>
    <row r="4" spans="1:15" ht="13.5" thickBot="1">
      <c r="A4" s="412"/>
      <c r="B4" s="629"/>
      <c r="C4" s="630"/>
      <c r="D4" s="630"/>
      <c r="E4" s="630"/>
      <c r="F4" s="630"/>
      <c r="G4" s="630"/>
      <c r="H4" s="631"/>
      <c r="I4" s="632"/>
      <c r="J4" s="632"/>
      <c r="K4" s="632"/>
      <c r="L4" s="413"/>
    </row>
    <row r="5" spans="1:15" ht="12.75" customHeight="1">
      <c r="A5" s="1192" t="s">
        <v>107</v>
      </c>
      <c r="B5" s="1167"/>
      <c r="C5" s="1167"/>
      <c r="D5" s="1168"/>
      <c r="E5" s="1168"/>
      <c r="F5" s="1168"/>
      <c r="G5" s="1169"/>
      <c r="H5" s="1167" t="s">
        <v>605</v>
      </c>
      <c r="I5" s="1167"/>
      <c r="J5" s="1167"/>
      <c r="K5" s="1183" t="str">
        <f>INTRO!$C$21</f>
        <v>ERL</v>
      </c>
      <c r="L5" s="1184"/>
      <c r="N5" s="10"/>
      <c r="O5" s="4"/>
    </row>
    <row r="6" spans="1:15" ht="13.5" thickBot="1">
      <c r="A6" s="134" t="s">
        <v>3</v>
      </c>
      <c r="B6" s="1189"/>
      <c r="C6" s="1190"/>
      <c r="D6" s="1190"/>
      <c r="E6" s="1190"/>
      <c r="F6" s="1190"/>
      <c r="G6" s="1191"/>
      <c r="H6" s="1197"/>
      <c r="I6" s="1197"/>
      <c r="J6" s="1197"/>
      <c r="K6" s="1189"/>
      <c r="L6" s="1195"/>
    </row>
    <row r="7" spans="1:15" ht="13.5" thickBot="1">
      <c r="A7" s="305" t="s">
        <v>621</v>
      </c>
      <c r="B7" s="634"/>
      <c r="C7" s="634"/>
      <c r="D7" s="634"/>
      <c r="E7" s="634"/>
      <c r="F7" s="634"/>
      <c r="G7" s="634"/>
      <c r="H7" s="635"/>
      <c r="I7" s="635"/>
      <c r="J7" s="635"/>
      <c r="K7" s="634"/>
      <c r="L7" s="414"/>
    </row>
    <row r="8" spans="1:15" ht="18.75" customHeight="1">
      <c r="A8" s="1170" t="s">
        <v>55</v>
      </c>
      <c r="B8" s="1175" t="s">
        <v>583</v>
      </c>
      <c r="C8" s="1176"/>
      <c r="D8" s="1196" t="s">
        <v>101</v>
      </c>
      <c r="E8" s="1196"/>
      <c r="F8" s="1162" t="s">
        <v>146</v>
      </c>
      <c r="G8" s="1198" t="s">
        <v>102</v>
      </c>
      <c r="H8" s="1172" t="s">
        <v>104</v>
      </c>
      <c r="I8" s="1173"/>
      <c r="J8" s="1174"/>
      <c r="K8" s="1162" t="s">
        <v>56</v>
      </c>
      <c r="L8" s="1185" t="s">
        <v>103</v>
      </c>
    </row>
    <row r="9" spans="1:15" s="11" customFormat="1" ht="13.5" thickBot="1">
      <c r="A9" s="1171"/>
      <c r="B9" s="1177"/>
      <c r="C9" s="1178"/>
      <c r="D9" s="66" t="s">
        <v>164</v>
      </c>
      <c r="E9" s="66" t="s">
        <v>165</v>
      </c>
      <c r="F9" s="1163"/>
      <c r="G9" s="1199"/>
      <c r="H9" s="64" t="s">
        <v>112</v>
      </c>
      <c r="I9" s="64" t="s">
        <v>113</v>
      </c>
      <c r="J9" s="65" t="s">
        <v>114</v>
      </c>
      <c r="K9" s="1163"/>
      <c r="L9" s="1186"/>
    </row>
    <row r="10" spans="1:15" s="16" customFormat="1" ht="15">
      <c r="A10" s="392"/>
      <c r="B10" s="1187"/>
      <c r="C10" s="1188"/>
      <c r="D10" s="673"/>
      <c r="E10" s="673"/>
      <c r="F10" s="12"/>
      <c r="G10" s="15"/>
      <c r="H10" s="47"/>
      <c r="I10" s="47"/>
      <c r="J10" s="48"/>
      <c r="K10" s="15"/>
      <c r="L10" s="25"/>
    </row>
    <row r="11" spans="1:15" s="16" customFormat="1" ht="15">
      <c r="A11" s="26"/>
      <c r="B11" s="1165"/>
      <c r="C11" s="1166"/>
      <c r="D11" s="68"/>
      <c r="E11" s="68"/>
      <c r="F11" s="393"/>
      <c r="G11" s="17"/>
      <c r="H11" s="13"/>
      <c r="I11" s="13"/>
      <c r="J11" s="14"/>
      <c r="K11" s="17"/>
      <c r="L11" s="27"/>
    </row>
    <row r="12" spans="1:15" s="16" customFormat="1" ht="15">
      <c r="A12" s="26"/>
      <c r="B12" s="1159"/>
      <c r="C12" s="1160"/>
      <c r="D12" s="673"/>
      <c r="E12" s="673"/>
      <c r="F12" s="12"/>
      <c r="G12" s="17"/>
      <c r="H12" s="13"/>
      <c r="I12" s="13"/>
      <c r="J12" s="14"/>
      <c r="K12" s="17"/>
      <c r="L12" s="27"/>
    </row>
    <row r="13" spans="1:15" s="16" customFormat="1" ht="15">
      <c r="A13" s="26"/>
      <c r="B13" s="1159"/>
      <c r="C13" s="1160"/>
      <c r="D13" s="673"/>
      <c r="E13" s="673"/>
      <c r="F13" s="12"/>
      <c r="G13" s="17"/>
      <c r="H13" s="13"/>
      <c r="I13" s="13"/>
      <c r="J13" s="14"/>
      <c r="K13" s="17"/>
      <c r="L13" s="27"/>
    </row>
    <row r="14" spans="1:15" s="16" customFormat="1" ht="15">
      <c r="A14" s="26"/>
      <c r="B14" s="1159"/>
      <c r="C14" s="1160"/>
      <c r="D14" s="673"/>
      <c r="E14" s="673"/>
      <c r="F14" s="12"/>
      <c r="G14" s="17"/>
      <c r="H14" s="13"/>
      <c r="I14" s="13"/>
      <c r="J14" s="14"/>
      <c r="K14" s="17"/>
      <c r="L14" s="27"/>
    </row>
    <row r="15" spans="1:15" s="16" customFormat="1" ht="15">
      <c r="A15" s="26"/>
      <c r="B15" s="1159"/>
      <c r="C15" s="1160"/>
      <c r="D15" s="673"/>
      <c r="E15" s="673"/>
      <c r="F15" s="12"/>
      <c r="G15" s="17"/>
      <c r="H15" s="13"/>
      <c r="I15" s="13"/>
      <c r="J15" s="14"/>
      <c r="K15" s="17"/>
      <c r="L15" s="27"/>
    </row>
    <row r="16" spans="1:15" s="16" customFormat="1" ht="15">
      <c r="A16" s="26"/>
      <c r="B16" s="1159"/>
      <c r="C16" s="1160"/>
      <c r="D16" s="673"/>
      <c r="E16" s="673"/>
      <c r="F16" s="12"/>
      <c r="G16" s="17"/>
      <c r="H16" s="13"/>
      <c r="I16" s="13"/>
      <c r="J16" s="14"/>
      <c r="K16" s="17"/>
      <c r="L16" s="27"/>
    </row>
    <row r="17" spans="1:12" s="16" customFormat="1" ht="15">
      <c r="A17" s="26"/>
      <c r="B17" s="1159"/>
      <c r="C17" s="1160"/>
      <c r="D17" s="673"/>
      <c r="E17" s="673"/>
      <c r="F17" s="12"/>
      <c r="G17" s="17"/>
      <c r="H17" s="13"/>
      <c r="I17" s="13"/>
      <c r="J17" s="14"/>
      <c r="K17" s="17"/>
      <c r="L17" s="27"/>
    </row>
    <row r="18" spans="1:12" s="16" customFormat="1" ht="15">
      <c r="A18" s="26"/>
      <c r="B18" s="1159"/>
      <c r="C18" s="1160"/>
      <c r="D18" s="673"/>
      <c r="E18" s="673"/>
      <c r="F18" s="12"/>
      <c r="G18" s="17"/>
      <c r="H18" s="13"/>
      <c r="I18" s="13"/>
      <c r="J18" s="14"/>
      <c r="K18" s="17"/>
      <c r="L18" s="27"/>
    </row>
    <row r="19" spans="1:12" s="16" customFormat="1" ht="15">
      <c r="A19" s="26"/>
      <c r="B19" s="1159"/>
      <c r="C19" s="1160"/>
      <c r="D19" s="673"/>
      <c r="E19" s="673"/>
      <c r="F19" s="12"/>
      <c r="G19" s="17"/>
      <c r="H19" s="13"/>
      <c r="I19" s="13"/>
      <c r="J19" s="14"/>
      <c r="K19" s="17"/>
      <c r="L19" s="27"/>
    </row>
    <row r="20" spans="1:12" s="16" customFormat="1" ht="15">
      <c r="A20" s="26"/>
      <c r="B20" s="1159"/>
      <c r="C20" s="1160"/>
      <c r="D20" s="673"/>
      <c r="E20" s="673"/>
      <c r="F20" s="12"/>
      <c r="G20" s="17"/>
      <c r="H20" s="13"/>
      <c r="I20" s="13"/>
      <c r="J20" s="14"/>
      <c r="K20" s="17"/>
      <c r="L20" s="27"/>
    </row>
    <row r="21" spans="1:12" s="16" customFormat="1" ht="15">
      <c r="A21" s="26"/>
      <c r="B21" s="671"/>
      <c r="C21" s="672"/>
      <c r="D21" s="673"/>
      <c r="E21" s="673"/>
      <c r="F21" s="12"/>
      <c r="G21" s="17"/>
      <c r="H21" s="13"/>
      <c r="I21" s="13"/>
      <c r="J21" s="14"/>
      <c r="K21" s="17"/>
      <c r="L21" s="27"/>
    </row>
    <row r="22" spans="1:12" s="16" customFormat="1" ht="15">
      <c r="A22" s="26"/>
      <c r="B22" s="671"/>
      <c r="C22" s="672"/>
      <c r="D22" s="673"/>
      <c r="E22" s="673"/>
      <c r="F22" s="12"/>
      <c r="G22" s="17"/>
      <c r="H22" s="13"/>
      <c r="I22" s="13"/>
      <c r="J22" s="14"/>
      <c r="K22" s="17"/>
      <c r="L22" s="27"/>
    </row>
    <row r="23" spans="1:12" s="16" customFormat="1" ht="15">
      <c r="A23" s="26"/>
      <c r="B23" s="671"/>
      <c r="C23" s="672"/>
      <c r="D23" s="673"/>
      <c r="E23" s="673"/>
      <c r="F23" s="12"/>
      <c r="G23" s="17"/>
      <c r="H23" s="13"/>
      <c r="I23" s="13"/>
      <c r="J23" s="14"/>
      <c r="K23" s="17"/>
      <c r="L23" s="27"/>
    </row>
    <row r="24" spans="1:12" s="16" customFormat="1" ht="15">
      <c r="A24" s="26"/>
      <c r="B24" s="1159"/>
      <c r="C24" s="1160"/>
      <c r="D24" s="673"/>
      <c r="E24" s="673"/>
      <c r="F24" s="12"/>
      <c r="G24" s="17"/>
      <c r="H24" s="13"/>
      <c r="I24" s="13"/>
      <c r="J24" s="14"/>
      <c r="K24" s="17"/>
      <c r="L24" s="27"/>
    </row>
    <row r="25" spans="1:12" s="16" customFormat="1" ht="15">
      <c r="A25" s="26"/>
      <c r="B25" s="1159"/>
      <c r="C25" s="1160"/>
      <c r="D25" s="673"/>
      <c r="E25" s="673"/>
      <c r="F25" s="12"/>
      <c r="G25" s="17"/>
      <c r="H25" s="13"/>
      <c r="I25" s="13"/>
      <c r="J25" s="14"/>
      <c r="K25" s="17"/>
      <c r="L25" s="27"/>
    </row>
    <row r="26" spans="1:12" s="16" customFormat="1" ht="15">
      <c r="A26" s="26"/>
      <c r="B26" s="1159"/>
      <c r="C26" s="1160"/>
      <c r="D26" s="673"/>
      <c r="E26" s="673"/>
      <c r="F26" s="12"/>
      <c r="G26" s="17"/>
      <c r="H26" s="13"/>
      <c r="I26" s="13"/>
      <c r="J26" s="14"/>
      <c r="K26" s="17"/>
      <c r="L26" s="27"/>
    </row>
    <row r="27" spans="1:12" s="16" customFormat="1" ht="15">
      <c r="A27" s="26"/>
      <c r="B27" s="1159"/>
      <c r="C27" s="1160"/>
      <c r="D27" s="673"/>
      <c r="E27" s="673"/>
      <c r="F27" s="12"/>
      <c r="G27" s="17"/>
      <c r="H27" s="13"/>
      <c r="I27" s="13"/>
      <c r="J27" s="14"/>
      <c r="K27" s="17"/>
      <c r="L27" s="27"/>
    </row>
    <row r="28" spans="1:12" s="16" customFormat="1" ht="15">
      <c r="A28" s="26"/>
      <c r="B28" s="1159"/>
      <c r="C28" s="1160"/>
      <c r="D28" s="673"/>
      <c r="E28" s="673"/>
      <c r="F28" s="12"/>
      <c r="G28" s="17"/>
      <c r="H28" s="13"/>
      <c r="I28" s="13"/>
      <c r="J28" s="14"/>
      <c r="K28" s="17"/>
      <c r="L28" s="27"/>
    </row>
    <row r="29" spans="1:12" s="16" customFormat="1" ht="15">
      <c r="A29" s="26"/>
      <c r="B29" s="1159"/>
      <c r="C29" s="1160"/>
      <c r="D29" s="673"/>
      <c r="E29" s="673"/>
      <c r="F29" s="12"/>
      <c r="G29" s="17"/>
      <c r="H29" s="13"/>
      <c r="I29" s="13"/>
      <c r="J29" s="14"/>
      <c r="K29" s="17"/>
      <c r="L29" s="27"/>
    </row>
    <row r="30" spans="1:12" s="16" customFormat="1" ht="15">
      <c r="A30" s="26"/>
      <c r="B30" s="1159"/>
      <c r="C30" s="1160"/>
      <c r="D30" s="673"/>
      <c r="E30" s="673"/>
      <c r="F30" s="12"/>
      <c r="G30" s="17"/>
      <c r="H30" s="13"/>
      <c r="I30" s="13"/>
      <c r="J30" s="14"/>
      <c r="K30" s="17"/>
      <c r="L30" s="27"/>
    </row>
    <row r="31" spans="1:12" s="16" customFormat="1" ht="15">
      <c r="A31" s="26"/>
      <c r="B31" s="1159"/>
      <c r="C31" s="1160"/>
      <c r="D31" s="673"/>
      <c r="E31" s="673"/>
      <c r="F31" s="12"/>
      <c r="G31" s="17"/>
      <c r="H31" s="13"/>
      <c r="I31" s="13"/>
      <c r="J31" s="14"/>
      <c r="K31" s="17"/>
      <c r="L31" s="27"/>
    </row>
    <row r="32" spans="1:12" s="16" customFormat="1" ht="15">
      <c r="A32" s="26"/>
      <c r="B32" s="1159"/>
      <c r="C32" s="1160"/>
      <c r="D32" s="673"/>
      <c r="E32" s="673"/>
      <c r="F32" s="12"/>
      <c r="G32" s="17"/>
      <c r="H32" s="13"/>
      <c r="I32" s="13"/>
      <c r="J32" s="14"/>
      <c r="K32" s="17"/>
      <c r="L32" s="27"/>
    </row>
    <row r="33" spans="1:12" s="16" customFormat="1" ht="15">
      <c r="A33" s="26"/>
      <c r="B33" s="1159"/>
      <c r="C33" s="1160"/>
      <c r="D33" s="673"/>
      <c r="E33" s="673"/>
      <c r="F33" s="12"/>
      <c r="G33" s="17"/>
      <c r="H33" s="13"/>
      <c r="I33" s="13"/>
      <c r="J33" s="14"/>
      <c r="K33" s="17"/>
      <c r="L33" s="27"/>
    </row>
    <row r="34" spans="1:12" s="16" customFormat="1" ht="15">
      <c r="A34" s="26"/>
      <c r="B34" s="1159"/>
      <c r="C34" s="1160"/>
      <c r="D34" s="673"/>
      <c r="E34" s="673"/>
      <c r="F34" s="12"/>
      <c r="G34" s="17"/>
      <c r="H34" s="13"/>
      <c r="I34" s="13"/>
      <c r="J34" s="14"/>
      <c r="K34" s="17"/>
      <c r="L34" s="27"/>
    </row>
    <row r="35" spans="1:12" s="16" customFormat="1" ht="15">
      <c r="A35" s="26"/>
      <c r="B35" s="1159"/>
      <c r="C35" s="1160"/>
      <c r="D35" s="673"/>
      <c r="E35" s="673"/>
      <c r="F35" s="12"/>
      <c r="G35" s="17"/>
      <c r="H35" s="13"/>
      <c r="I35" s="13"/>
      <c r="J35" s="14"/>
      <c r="K35" s="17"/>
      <c r="L35" s="27"/>
    </row>
    <row r="36" spans="1:12" s="16" customFormat="1" ht="15">
      <c r="A36" s="26"/>
      <c r="B36" s="1159"/>
      <c r="C36" s="1160"/>
      <c r="D36" s="673"/>
      <c r="E36" s="673"/>
      <c r="F36" s="12"/>
      <c r="G36" s="17"/>
      <c r="H36" s="13"/>
      <c r="I36" s="13"/>
      <c r="J36" s="14"/>
      <c r="K36" s="17"/>
      <c r="L36" s="27"/>
    </row>
    <row r="37" spans="1:12" s="16" customFormat="1" ht="15">
      <c r="A37" s="26"/>
      <c r="B37" s="1159"/>
      <c r="C37" s="1160"/>
      <c r="D37" s="673"/>
      <c r="E37" s="673"/>
      <c r="F37" s="12"/>
      <c r="G37" s="17"/>
      <c r="H37" s="13"/>
      <c r="I37" s="13"/>
      <c r="J37" s="14"/>
      <c r="K37" s="17"/>
      <c r="L37" s="27"/>
    </row>
    <row r="38" spans="1:12" s="16" customFormat="1" ht="15">
      <c r="A38" s="26"/>
      <c r="B38" s="1159"/>
      <c r="C38" s="1160"/>
      <c r="D38" s="673"/>
      <c r="E38" s="673"/>
      <c r="F38" s="12"/>
      <c r="G38" s="17"/>
      <c r="H38" s="13"/>
      <c r="I38" s="13"/>
      <c r="J38" s="14"/>
      <c r="K38" s="17"/>
      <c r="L38" s="27"/>
    </row>
    <row r="39" spans="1:12" s="16" customFormat="1" ht="15">
      <c r="A39" s="26"/>
      <c r="B39" s="1159"/>
      <c r="C39" s="1160"/>
      <c r="D39" s="673"/>
      <c r="E39" s="673"/>
      <c r="F39" s="12"/>
      <c r="G39" s="17"/>
      <c r="H39" s="13"/>
      <c r="I39" s="13"/>
      <c r="J39" s="14"/>
      <c r="K39" s="17"/>
      <c r="L39" s="27"/>
    </row>
    <row r="40" spans="1:12" s="16" customFormat="1" ht="15">
      <c r="A40" s="26"/>
      <c r="B40" s="1159"/>
      <c r="C40" s="1160"/>
      <c r="D40" s="673"/>
      <c r="E40" s="673"/>
      <c r="F40" s="12"/>
      <c r="G40" s="17"/>
      <c r="H40" s="13"/>
      <c r="I40" s="13"/>
      <c r="J40" s="14"/>
      <c r="K40" s="17"/>
      <c r="L40" s="27"/>
    </row>
    <row r="41" spans="1:12" s="16" customFormat="1" ht="15">
      <c r="A41" s="26"/>
      <c r="B41" s="1159"/>
      <c r="C41" s="1160"/>
      <c r="D41" s="673"/>
      <c r="E41" s="673"/>
      <c r="F41" s="12"/>
      <c r="G41" s="17"/>
      <c r="H41" s="13"/>
      <c r="I41" s="13"/>
      <c r="J41" s="14"/>
      <c r="K41" s="17"/>
      <c r="L41" s="27"/>
    </row>
    <row r="42" spans="1:12" s="16" customFormat="1" ht="15">
      <c r="A42" s="26"/>
      <c r="B42" s="1159"/>
      <c r="C42" s="1160"/>
      <c r="D42" s="673"/>
      <c r="E42" s="673"/>
      <c r="F42" s="12"/>
      <c r="G42" s="17"/>
      <c r="H42" s="13"/>
      <c r="I42" s="13"/>
      <c r="J42" s="14"/>
      <c r="K42" s="17"/>
      <c r="L42" s="27"/>
    </row>
    <row r="43" spans="1:12" s="16" customFormat="1" ht="15">
      <c r="A43" s="26"/>
      <c r="B43" s="1159"/>
      <c r="C43" s="1160"/>
      <c r="D43" s="673"/>
      <c r="E43" s="673"/>
      <c r="F43" s="12"/>
      <c r="G43" s="17"/>
      <c r="H43" s="13"/>
      <c r="I43" s="13"/>
      <c r="J43" s="14"/>
      <c r="K43" s="17"/>
      <c r="L43" s="27"/>
    </row>
    <row r="44" spans="1:12" s="16" customFormat="1" ht="15.75" thickBot="1">
      <c r="A44" s="28"/>
      <c r="B44" s="1157"/>
      <c r="C44" s="1158"/>
      <c r="D44" s="69"/>
      <c r="E44" s="69"/>
      <c r="F44" s="394"/>
      <c r="G44" s="29"/>
      <c r="H44" s="381"/>
      <c r="I44" s="381"/>
      <c r="J44" s="395"/>
      <c r="K44" s="29"/>
      <c r="L44" s="30"/>
    </row>
    <row r="45" spans="1:12" s="16" customFormat="1" ht="15.75" thickBot="1">
      <c r="A45" s="20"/>
      <c r="B45" s="20"/>
      <c r="C45" s="20"/>
      <c r="D45" s="1154" t="s">
        <v>109</v>
      </c>
      <c r="E45" s="1155"/>
      <c r="F45" s="1155"/>
      <c r="G45" s="1155"/>
      <c r="H45" s="1155"/>
      <c r="I45" s="1155"/>
      <c r="J45" s="1155"/>
      <c r="K45" s="1156"/>
    </row>
    <row r="46" spans="1:12">
      <c r="D46" s="2"/>
      <c r="E46" s="2"/>
      <c r="H46" s="2"/>
    </row>
    <row r="47" spans="1:12" ht="9.75" customHeight="1">
      <c r="B47" s="1203" t="s">
        <v>115</v>
      </c>
      <c r="C47" s="1204"/>
      <c r="D47" s="1205" t="s">
        <v>1</v>
      </c>
      <c r="E47" s="1205"/>
      <c r="F47" s="1205"/>
      <c r="G47" s="1205" t="s">
        <v>57</v>
      </c>
      <c r="H47" s="1205"/>
      <c r="I47" s="1205"/>
      <c r="J47" s="1205" t="s">
        <v>2</v>
      </c>
      <c r="K47" s="1206"/>
    </row>
    <row r="48" spans="1:12" ht="20.25" customHeight="1">
      <c r="B48" s="1207"/>
      <c r="C48" s="1208"/>
      <c r="D48" s="1200"/>
      <c r="E48" s="1200"/>
      <c r="F48" s="1200"/>
      <c r="G48" s="1200"/>
      <c r="H48" s="1200"/>
      <c r="I48" s="1200"/>
      <c r="J48" s="1201"/>
      <c r="K48" s="1202"/>
    </row>
    <row r="49" spans="3:12" s="6" customFormat="1" ht="9">
      <c r="C49" s="7"/>
      <c r="D49" s="70"/>
      <c r="E49" s="70"/>
      <c r="F49" s="18"/>
      <c r="H49" s="19"/>
      <c r="L49" s="18"/>
    </row>
  </sheetData>
  <customSheetViews>
    <customSheetView guid="{4386EC60-C10A-4757-8A9B-A7E03A340F6B}" showPageBreaks="1" printArea="1">
      <selection activeCell="Q12" sqref="Q12"/>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61">
    <mergeCell ref="G48:I48"/>
    <mergeCell ref="J48:K48"/>
    <mergeCell ref="B47:C47"/>
    <mergeCell ref="D47:F47"/>
    <mergeCell ref="G47:I47"/>
    <mergeCell ref="J47:K47"/>
    <mergeCell ref="D48:F48"/>
    <mergeCell ref="B48:C48"/>
    <mergeCell ref="B1:L1"/>
    <mergeCell ref="B19:C19"/>
    <mergeCell ref="I2:L2"/>
    <mergeCell ref="B12:C12"/>
    <mergeCell ref="B13:C13"/>
    <mergeCell ref="K5:L5"/>
    <mergeCell ref="L8:L9"/>
    <mergeCell ref="B10:C10"/>
    <mergeCell ref="B6:G6"/>
    <mergeCell ref="A5:C5"/>
    <mergeCell ref="I3:L3"/>
    <mergeCell ref="K6:L6"/>
    <mergeCell ref="K8:K9"/>
    <mergeCell ref="D8:E8"/>
    <mergeCell ref="H6:J6"/>
    <mergeCell ref="G8:G9"/>
    <mergeCell ref="H5:J5"/>
    <mergeCell ref="D5:G5"/>
    <mergeCell ref="B24:C24"/>
    <mergeCell ref="B25:C25"/>
    <mergeCell ref="A8:A9"/>
    <mergeCell ref="H8:J8"/>
    <mergeCell ref="B8:C9"/>
    <mergeCell ref="B16:C16"/>
    <mergeCell ref="B17:C17"/>
    <mergeCell ref="B20:C20"/>
    <mergeCell ref="C2:G2"/>
    <mergeCell ref="B41:C41"/>
    <mergeCell ref="B26:C26"/>
    <mergeCell ref="B38:C38"/>
    <mergeCell ref="B18:C18"/>
    <mergeCell ref="B15:C15"/>
    <mergeCell ref="B14:C14"/>
    <mergeCell ref="B31:C31"/>
    <mergeCell ref="F8:F9"/>
    <mergeCell ref="B27:C27"/>
    <mergeCell ref="B29:C29"/>
    <mergeCell ref="B32:C32"/>
    <mergeCell ref="B34:C34"/>
    <mergeCell ref="C3:G3"/>
    <mergeCell ref="B11:C11"/>
    <mergeCell ref="B37:C37"/>
    <mergeCell ref="B28:C28"/>
    <mergeCell ref="B33:C33"/>
    <mergeCell ref="B39:C39"/>
    <mergeCell ref="B40:C40"/>
    <mergeCell ref="B30:C30"/>
    <mergeCell ref="D45:K45"/>
    <mergeCell ref="B44:C44"/>
    <mergeCell ref="B43:C43"/>
    <mergeCell ref="B35:C35"/>
    <mergeCell ref="B36:C36"/>
    <mergeCell ref="B42:C42"/>
  </mergeCells>
  <phoneticPr fontId="0" type="noConversion"/>
  <printOptions horizontalCentered="1"/>
  <pageMargins left="0.17" right="0.25" top="0.41" bottom="0.68" header="0.17" footer="0.16"/>
  <pageSetup scale="80" orientation="portrait" r:id="rId2"/>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
  <sheetViews>
    <sheetView workbookViewId="0"/>
  </sheetViews>
  <sheetFormatPr defaultRowHeight="12.75"/>
  <sheetData>
    <row r="1" spans="1:1">
      <c r="A1" s="847" t="s">
        <v>1030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
  <sheetViews>
    <sheetView workbookViewId="0"/>
  </sheetViews>
  <sheetFormatPr defaultRowHeight="12.75"/>
  <sheetData>
    <row r="1" spans="1:1">
      <c r="A1" s="847" t="s">
        <v>1031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
  <sheetViews>
    <sheetView workbookViewId="0">
      <selection activeCell="R18" sqref="R18"/>
    </sheetView>
  </sheetViews>
  <sheetFormatPr defaultRowHeight="12.75"/>
  <sheetData>
    <row r="1" spans="1:1">
      <c r="A1" s="847" t="s">
        <v>1032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O49"/>
  <sheetViews>
    <sheetView view="pageLayout" zoomScaleNormal="100" workbookViewId="0">
      <selection activeCell="H15" sqref="H15"/>
    </sheetView>
  </sheetViews>
  <sheetFormatPr defaultColWidth="7.140625" defaultRowHeight="12.75"/>
  <cols>
    <col min="1" max="1" width="4.5703125" style="2" customWidth="1"/>
    <col min="2" max="2" width="13.85546875" style="2" customWidth="1"/>
    <col min="3" max="3" width="8" style="2" customWidth="1"/>
    <col min="4" max="5" width="10.85546875" style="5" customWidth="1"/>
    <col min="6" max="6" width="15.42578125" style="2" customWidth="1"/>
    <col min="7" max="7" width="6.85546875" style="2" customWidth="1"/>
    <col min="8" max="8" width="14.140625" style="9" customWidth="1"/>
    <col min="9" max="10" width="14.140625" style="2" customWidth="1"/>
    <col min="11" max="12" width="5.85546875" style="2" customWidth="1"/>
    <col min="13" max="16384" width="7.140625" style="2"/>
  </cols>
  <sheetData>
    <row r="1" spans="1:15" ht="57" customHeight="1" thickBot="1">
      <c r="A1" s="452"/>
      <c r="B1" s="1179" t="s">
        <v>639</v>
      </c>
      <c r="C1" s="1179"/>
      <c r="D1" s="1179"/>
      <c r="E1" s="1179"/>
      <c r="F1" s="1179"/>
      <c r="G1" s="1179"/>
      <c r="H1" s="1179"/>
      <c r="I1" s="1179"/>
      <c r="J1" s="1179"/>
      <c r="K1" s="1179"/>
      <c r="L1" s="1180"/>
    </row>
    <row r="2" spans="1:15" ht="12" customHeight="1">
      <c r="A2" s="43" t="s">
        <v>106</v>
      </c>
      <c r="B2" s="44"/>
      <c r="C2" s="1161" t="str">
        <f>INTRO!$C$26</f>
        <v xml:space="preserve">SUPPLIER NAME </v>
      </c>
      <c r="D2" s="1161"/>
      <c r="E2" s="1161"/>
      <c r="F2" s="1161"/>
      <c r="G2" s="1161"/>
      <c r="H2" s="33" t="s">
        <v>4</v>
      </c>
      <c r="I2" s="1181" t="str">
        <f>INTRO!$C$20</f>
        <v>PART NUMBER</v>
      </c>
      <c r="J2" s="1181"/>
      <c r="K2" s="1181"/>
      <c r="L2" s="1182"/>
      <c r="N2" s="10"/>
      <c r="O2" s="4"/>
    </row>
    <row r="3" spans="1:15" ht="13.5" thickBot="1">
      <c r="A3" s="46" t="s">
        <v>117</v>
      </c>
      <c r="B3" s="45"/>
      <c r="C3" s="1164">
        <f>INTRO!$C$27</f>
        <v>101112</v>
      </c>
      <c r="D3" s="1164"/>
      <c r="E3" s="1164"/>
      <c r="F3" s="1164"/>
      <c r="G3" s="1164"/>
      <c r="H3" s="41" t="s">
        <v>108</v>
      </c>
      <c r="I3" s="1193" t="str">
        <f>INTRO!$C$19</f>
        <v>PART NAME</v>
      </c>
      <c r="J3" s="1193"/>
      <c r="K3" s="1193"/>
      <c r="L3" s="1194"/>
    </row>
    <row r="4" spans="1:15" ht="13.5" thickBot="1">
      <c r="A4" s="412"/>
      <c r="B4" s="629"/>
      <c r="C4" s="630"/>
      <c r="D4" s="630"/>
      <c r="E4" s="630"/>
      <c r="F4" s="630"/>
      <c r="G4" s="630"/>
      <c r="H4" s="631"/>
      <c r="I4" s="632"/>
      <c r="J4" s="632"/>
      <c r="K4" s="632"/>
      <c r="L4" s="413"/>
    </row>
    <row r="5" spans="1:15" ht="12.75" customHeight="1">
      <c r="A5" s="1192" t="s">
        <v>107</v>
      </c>
      <c r="B5" s="1167"/>
      <c r="C5" s="1167"/>
      <c r="D5" s="1168"/>
      <c r="E5" s="1168"/>
      <c r="F5" s="1168"/>
      <c r="G5" s="1169"/>
      <c r="H5" s="1167" t="s">
        <v>605</v>
      </c>
      <c r="I5" s="1167"/>
      <c r="J5" s="1167"/>
      <c r="K5" s="1183" t="str">
        <f>INTRO!$C$21</f>
        <v>ERL</v>
      </c>
      <c r="L5" s="1184"/>
      <c r="N5" s="10"/>
      <c r="O5" s="4"/>
    </row>
    <row r="6" spans="1:15" ht="13.5" thickBot="1">
      <c r="A6" s="134" t="s">
        <v>3</v>
      </c>
      <c r="B6" s="1189"/>
      <c r="C6" s="1190"/>
      <c r="D6" s="1190"/>
      <c r="E6" s="1190"/>
      <c r="F6" s="1190"/>
      <c r="G6" s="1191"/>
      <c r="H6" s="1197"/>
      <c r="I6" s="1197"/>
      <c r="J6" s="1197"/>
      <c r="K6" s="1189"/>
      <c r="L6" s="1195"/>
    </row>
    <row r="7" spans="1:15" ht="13.5" thickBot="1">
      <c r="A7" s="305" t="s">
        <v>621</v>
      </c>
      <c r="B7" s="634"/>
      <c r="C7" s="634"/>
      <c r="D7" s="634"/>
      <c r="E7" s="634"/>
      <c r="F7" s="634"/>
      <c r="G7" s="634"/>
      <c r="H7" s="635"/>
      <c r="I7" s="635"/>
      <c r="J7" s="635"/>
      <c r="K7" s="634"/>
      <c r="L7" s="414"/>
    </row>
    <row r="8" spans="1:15" ht="18.75" customHeight="1">
      <c r="A8" s="1170" t="s">
        <v>55</v>
      </c>
      <c r="B8" s="1175" t="s">
        <v>583</v>
      </c>
      <c r="C8" s="1176"/>
      <c r="D8" s="1196" t="s">
        <v>101</v>
      </c>
      <c r="E8" s="1196"/>
      <c r="F8" s="1162" t="s">
        <v>146</v>
      </c>
      <c r="G8" s="1198" t="s">
        <v>102</v>
      </c>
      <c r="H8" s="1172" t="s">
        <v>104</v>
      </c>
      <c r="I8" s="1173"/>
      <c r="J8" s="1174"/>
      <c r="K8" s="1162" t="s">
        <v>56</v>
      </c>
      <c r="L8" s="1185" t="s">
        <v>103</v>
      </c>
    </row>
    <row r="9" spans="1:15" s="11" customFormat="1" ht="13.5" thickBot="1">
      <c r="A9" s="1171"/>
      <c r="B9" s="1177"/>
      <c r="C9" s="1178"/>
      <c r="D9" s="66" t="s">
        <v>164</v>
      </c>
      <c r="E9" s="66" t="s">
        <v>165</v>
      </c>
      <c r="F9" s="1163"/>
      <c r="G9" s="1199"/>
      <c r="H9" s="64" t="s">
        <v>112</v>
      </c>
      <c r="I9" s="64" t="s">
        <v>113</v>
      </c>
      <c r="J9" s="65" t="s">
        <v>114</v>
      </c>
      <c r="K9" s="1163"/>
      <c r="L9" s="1186"/>
    </row>
    <row r="10" spans="1:15" s="16" customFormat="1" ht="15">
      <c r="A10" s="392"/>
      <c r="B10" s="1187"/>
      <c r="C10" s="1188"/>
      <c r="D10" s="673"/>
      <c r="E10" s="673"/>
      <c r="F10" s="12"/>
      <c r="G10" s="15"/>
      <c r="H10" s="47"/>
      <c r="I10" s="47"/>
      <c r="J10" s="48"/>
      <c r="K10" s="15"/>
      <c r="L10" s="25"/>
    </row>
    <row r="11" spans="1:15" s="16" customFormat="1" ht="15">
      <c r="A11" s="26"/>
      <c r="B11" s="1165"/>
      <c r="C11" s="1166"/>
      <c r="D11" s="68"/>
      <c r="E11" s="68"/>
      <c r="F11" s="393"/>
      <c r="G11" s="17"/>
      <c r="H11" s="13"/>
      <c r="I11" s="13"/>
      <c r="J11" s="14"/>
      <c r="K11" s="17"/>
      <c r="L11" s="27"/>
    </row>
    <row r="12" spans="1:15" s="16" customFormat="1" ht="15">
      <c r="A12" s="26"/>
      <c r="B12" s="1159"/>
      <c r="C12" s="1160"/>
      <c r="D12" s="673"/>
      <c r="E12" s="673"/>
      <c r="F12" s="12"/>
      <c r="G12" s="17"/>
      <c r="H12" s="13"/>
      <c r="I12" s="13"/>
      <c r="J12" s="14"/>
      <c r="K12" s="17"/>
      <c r="L12" s="27"/>
    </row>
    <row r="13" spans="1:15" s="16" customFormat="1" ht="15">
      <c r="A13" s="26"/>
      <c r="B13" s="1159"/>
      <c r="C13" s="1160"/>
      <c r="D13" s="673"/>
      <c r="E13" s="673"/>
      <c r="F13" s="12"/>
      <c r="G13" s="17"/>
      <c r="H13" s="13"/>
      <c r="I13" s="13"/>
      <c r="J13" s="14"/>
      <c r="K13" s="17"/>
      <c r="L13" s="27"/>
    </row>
    <row r="14" spans="1:15" s="16" customFormat="1" ht="15">
      <c r="A14" s="26"/>
      <c r="B14" s="1159"/>
      <c r="C14" s="1160"/>
      <c r="D14" s="673"/>
      <c r="E14" s="673"/>
      <c r="F14" s="12"/>
      <c r="G14" s="17"/>
      <c r="H14" s="13"/>
      <c r="I14" s="13"/>
      <c r="J14" s="14"/>
      <c r="K14" s="17"/>
      <c r="L14" s="27"/>
    </row>
    <row r="15" spans="1:15" s="16" customFormat="1" ht="15">
      <c r="A15" s="26"/>
      <c r="B15" s="1159"/>
      <c r="C15" s="1160"/>
      <c r="D15" s="673"/>
      <c r="E15" s="673"/>
      <c r="F15" s="12"/>
      <c r="G15" s="17"/>
      <c r="H15" s="13"/>
      <c r="I15" s="13"/>
      <c r="J15" s="14"/>
      <c r="K15" s="17"/>
      <c r="L15" s="27"/>
    </row>
    <row r="16" spans="1:15" s="16" customFormat="1" ht="15">
      <c r="A16" s="26"/>
      <c r="B16" s="1159"/>
      <c r="C16" s="1160"/>
      <c r="D16" s="673"/>
      <c r="E16" s="673"/>
      <c r="F16" s="12"/>
      <c r="G16" s="17"/>
      <c r="H16" s="13"/>
      <c r="I16" s="13"/>
      <c r="J16" s="14"/>
      <c r="K16" s="17"/>
      <c r="L16" s="27"/>
    </row>
    <row r="17" spans="1:12" s="16" customFormat="1" ht="15">
      <c r="A17" s="26"/>
      <c r="B17" s="1159"/>
      <c r="C17" s="1160"/>
      <c r="D17" s="673"/>
      <c r="E17" s="673"/>
      <c r="F17" s="12"/>
      <c r="G17" s="17"/>
      <c r="H17" s="13"/>
      <c r="I17" s="13"/>
      <c r="J17" s="14"/>
      <c r="K17" s="17"/>
      <c r="L17" s="27"/>
    </row>
    <row r="18" spans="1:12" s="16" customFormat="1" ht="15">
      <c r="A18" s="26"/>
      <c r="B18" s="1159"/>
      <c r="C18" s="1160"/>
      <c r="D18" s="673"/>
      <c r="E18" s="673"/>
      <c r="F18" s="12"/>
      <c r="G18" s="17"/>
      <c r="H18" s="13"/>
      <c r="I18" s="13"/>
      <c r="J18" s="14"/>
      <c r="K18" s="17"/>
      <c r="L18" s="27"/>
    </row>
    <row r="19" spans="1:12" s="16" customFormat="1" ht="15">
      <c r="A19" s="26"/>
      <c r="B19" s="1159"/>
      <c r="C19" s="1160"/>
      <c r="D19" s="673"/>
      <c r="E19" s="673"/>
      <c r="F19" s="12"/>
      <c r="G19" s="17"/>
      <c r="H19" s="13"/>
      <c r="I19" s="13"/>
      <c r="J19" s="14"/>
      <c r="K19" s="17"/>
      <c r="L19" s="27"/>
    </row>
    <row r="20" spans="1:12" s="16" customFormat="1" ht="15">
      <c r="A20" s="26"/>
      <c r="B20" s="1159"/>
      <c r="C20" s="1160"/>
      <c r="D20" s="673"/>
      <c r="E20" s="673"/>
      <c r="F20" s="12"/>
      <c r="G20" s="17"/>
      <c r="H20" s="13"/>
      <c r="I20" s="13"/>
      <c r="J20" s="14"/>
      <c r="K20" s="17"/>
      <c r="L20" s="27"/>
    </row>
    <row r="21" spans="1:12" s="16" customFormat="1" ht="15">
      <c r="A21" s="26"/>
      <c r="B21" s="671"/>
      <c r="C21" s="672"/>
      <c r="D21" s="673"/>
      <c r="E21" s="673"/>
      <c r="F21" s="12"/>
      <c r="G21" s="17"/>
      <c r="H21" s="13"/>
      <c r="I21" s="13"/>
      <c r="J21" s="14"/>
      <c r="K21" s="17"/>
      <c r="L21" s="27"/>
    </row>
    <row r="22" spans="1:12" s="16" customFormat="1" ht="15">
      <c r="A22" s="26"/>
      <c r="B22" s="671"/>
      <c r="C22" s="672"/>
      <c r="D22" s="673"/>
      <c r="E22" s="673"/>
      <c r="F22" s="12"/>
      <c r="G22" s="17"/>
      <c r="H22" s="13"/>
      <c r="I22" s="13"/>
      <c r="J22" s="14"/>
      <c r="K22" s="17"/>
      <c r="L22" s="27"/>
    </row>
    <row r="23" spans="1:12" s="16" customFormat="1" ht="15">
      <c r="A23" s="26"/>
      <c r="B23" s="671"/>
      <c r="C23" s="672"/>
      <c r="D23" s="673"/>
      <c r="E23" s="673"/>
      <c r="F23" s="12"/>
      <c r="G23" s="17"/>
      <c r="H23" s="13"/>
      <c r="I23" s="13"/>
      <c r="J23" s="14"/>
      <c r="K23" s="17"/>
      <c r="L23" s="27"/>
    </row>
    <row r="24" spans="1:12" s="16" customFormat="1" ht="15">
      <c r="A24" s="26"/>
      <c r="B24" s="1159"/>
      <c r="C24" s="1160"/>
      <c r="D24" s="673"/>
      <c r="E24" s="673"/>
      <c r="F24" s="12"/>
      <c r="G24" s="17"/>
      <c r="H24" s="13"/>
      <c r="I24" s="13"/>
      <c r="J24" s="14"/>
      <c r="K24" s="17"/>
      <c r="L24" s="27"/>
    </row>
    <row r="25" spans="1:12" s="16" customFormat="1" ht="15">
      <c r="A25" s="26"/>
      <c r="B25" s="1159"/>
      <c r="C25" s="1160"/>
      <c r="D25" s="673"/>
      <c r="E25" s="673"/>
      <c r="F25" s="12"/>
      <c r="G25" s="17"/>
      <c r="H25" s="13"/>
      <c r="I25" s="13"/>
      <c r="J25" s="14"/>
      <c r="K25" s="17"/>
      <c r="L25" s="27"/>
    </row>
    <row r="26" spans="1:12" s="16" customFormat="1" ht="15">
      <c r="A26" s="26"/>
      <c r="B26" s="1159"/>
      <c r="C26" s="1160"/>
      <c r="D26" s="673"/>
      <c r="E26" s="673"/>
      <c r="F26" s="12"/>
      <c r="G26" s="17"/>
      <c r="H26" s="13"/>
      <c r="I26" s="13"/>
      <c r="J26" s="14"/>
      <c r="K26" s="17"/>
      <c r="L26" s="27"/>
    </row>
    <row r="27" spans="1:12" s="16" customFormat="1" ht="15">
      <c r="A27" s="26"/>
      <c r="B27" s="1159"/>
      <c r="C27" s="1160"/>
      <c r="D27" s="673"/>
      <c r="E27" s="673"/>
      <c r="F27" s="12"/>
      <c r="G27" s="17"/>
      <c r="H27" s="13"/>
      <c r="I27" s="13"/>
      <c r="J27" s="14"/>
      <c r="K27" s="17"/>
      <c r="L27" s="27"/>
    </row>
    <row r="28" spans="1:12" s="16" customFormat="1" ht="15">
      <c r="A28" s="26"/>
      <c r="B28" s="1159"/>
      <c r="C28" s="1160"/>
      <c r="D28" s="673"/>
      <c r="E28" s="673"/>
      <c r="F28" s="12"/>
      <c r="G28" s="17"/>
      <c r="H28" s="13"/>
      <c r="I28" s="13"/>
      <c r="J28" s="14"/>
      <c r="K28" s="17"/>
      <c r="L28" s="27"/>
    </row>
    <row r="29" spans="1:12" s="16" customFormat="1" ht="15">
      <c r="A29" s="26"/>
      <c r="B29" s="1159"/>
      <c r="C29" s="1160"/>
      <c r="D29" s="673"/>
      <c r="E29" s="673"/>
      <c r="F29" s="12"/>
      <c r="G29" s="17"/>
      <c r="H29" s="13"/>
      <c r="I29" s="13"/>
      <c r="J29" s="14"/>
      <c r="K29" s="17"/>
      <c r="L29" s="27"/>
    </row>
    <row r="30" spans="1:12" s="16" customFormat="1" ht="15">
      <c r="A30" s="26"/>
      <c r="B30" s="1159"/>
      <c r="C30" s="1160"/>
      <c r="D30" s="673"/>
      <c r="E30" s="673"/>
      <c r="F30" s="12"/>
      <c r="G30" s="17"/>
      <c r="H30" s="13"/>
      <c r="I30" s="13"/>
      <c r="J30" s="14"/>
      <c r="K30" s="17"/>
      <c r="L30" s="27"/>
    </row>
    <row r="31" spans="1:12" s="16" customFormat="1" ht="15">
      <c r="A31" s="26"/>
      <c r="B31" s="1159"/>
      <c r="C31" s="1160"/>
      <c r="D31" s="673"/>
      <c r="E31" s="673"/>
      <c r="F31" s="12"/>
      <c r="G31" s="17"/>
      <c r="H31" s="13"/>
      <c r="I31" s="13"/>
      <c r="J31" s="14"/>
      <c r="K31" s="17"/>
      <c r="L31" s="27"/>
    </row>
    <row r="32" spans="1:12" s="16" customFormat="1" ht="15">
      <c r="A32" s="26"/>
      <c r="B32" s="1159"/>
      <c r="C32" s="1160"/>
      <c r="D32" s="673"/>
      <c r="E32" s="673"/>
      <c r="F32" s="12"/>
      <c r="G32" s="17"/>
      <c r="H32" s="13"/>
      <c r="I32" s="13"/>
      <c r="J32" s="14"/>
      <c r="K32" s="17"/>
      <c r="L32" s="27"/>
    </row>
    <row r="33" spans="1:12" s="16" customFormat="1" ht="15">
      <c r="A33" s="26"/>
      <c r="B33" s="1159"/>
      <c r="C33" s="1160"/>
      <c r="D33" s="673"/>
      <c r="E33" s="673"/>
      <c r="F33" s="12"/>
      <c r="G33" s="17"/>
      <c r="H33" s="13"/>
      <c r="I33" s="13"/>
      <c r="J33" s="14"/>
      <c r="K33" s="17"/>
      <c r="L33" s="27"/>
    </row>
    <row r="34" spans="1:12" s="16" customFormat="1" ht="15">
      <c r="A34" s="26"/>
      <c r="B34" s="1159"/>
      <c r="C34" s="1160"/>
      <c r="D34" s="673"/>
      <c r="E34" s="673"/>
      <c r="F34" s="12"/>
      <c r="G34" s="17"/>
      <c r="H34" s="13"/>
      <c r="I34" s="13"/>
      <c r="J34" s="14"/>
      <c r="K34" s="17"/>
      <c r="L34" s="27"/>
    </row>
    <row r="35" spans="1:12" s="16" customFormat="1" ht="15">
      <c r="A35" s="26"/>
      <c r="B35" s="1159"/>
      <c r="C35" s="1160"/>
      <c r="D35" s="673"/>
      <c r="E35" s="673"/>
      <c r="F35" s="12"/>
      <c r="G35" s="17"/>
      <c r="H35" s="13"/>
      <c r="I35" s="13"/>
      <c r="J35" s="14"/>
      <c r="K35" s="17"/>
      <c r="L35" s="27"/>
    </row>
    <row r="36" spans="1:12" s="16" customFormat="1" ht="15">
      <c r="A36" s="26"/>
      <c r="B36" s="1159"/>
      <c r="C36" s="1160"/>
      <c r="D36" s="673"/>
      <c r="E36" s="673"/>
      <c r="F36" s="12"/>
      <c r="G36" s="17"/>
      <c r="H36" s="13"/>
      <c r="I36" s="13"/>
      <c r="J36" s="14"/>
      <c r="K36" s="17"/>
      <c r="L36" s="27"/>
    </row>
    <row r="37" spans="1:12" s="16" customFormat="1" ht="15">
      <c r="A37" s="26"/>
      <c r="B37" s="1159"/>
      <c r="C37" s="1160"/>
      <c r="D37" s="673"/>
      <c r="E37" s="673"/>
      <c r="F37" s="12"/>
      <c r="G37" s="17"/>
      <c r="H37" s="13"/>
      <c r="I37" s="13"/>
      <c r="J37" s="14"/>
      <c r="K37" s="17"/>
      <c r="L37" s="27"/>
    </row>
    <row r="38" spans="1:12" s="16" customFormat="1" ht="15">
      <c r="A38" s="26"/>
      <c r="B38" s="1159"/>
      <c r="C38" s="1160"/>
      <c r="D38" s="673"/>
      <c r="E38" s="673"/>
      <c r="F38" s="12"/>
      <c r="G38" s="17"/>
      <c r="H38" s="13"/>
      <c r="I38" s="13"/>
      <c r="J38" s="14"/>
      <c r="K38" s="17"/>
      <c r="L38" s="27"/>
    </row>
    <row r="39" spans="1:12" s="16" customFormat="1" ht="15">
      <c r="A39" s="26"/>
      <c r="B39" s="1159"/>
      <c r="C39" s="1160"/>
      <c r="D39" s="673"/>
      <c r="E39" s="673"/>
      <c r="F39" s="12"/>
      <c r="G39" s="17"/>
      <c r="H39" s="13"/>
      <c r="I39" s="13"/>
      <c r="J39" s="14"/>
      <c r="K39" s="17"/>
      <c r="L39" s="27"/>
    </row>
    <row r="40" spans="1:12" s="16" customFormat="1" ht="15">
      <c r="A40" s="26"/>
      <c r="B40" s="1159"/>
      <c r="C40" s="1160"/>
      <c r="D40" s="673"/>
      <c r="E40" s="673"/>
      <c r="F40" s="12"/>
      <c r="G40" s="17"/>
      <c r="H40" s="13"/>
      <c r="I40" s="13"/>
      <c r="J40" s="14"/>
      <c r="K40" s="17"/>
      <c r="L40" s="27"/>
    </row>
    <row r="41" spans="1:12" s="16" customFormat="1" ht="15">
      <c r="A41" s="26"/>
      <c r="B41" s="1159"/>
      <c r="C41" s="1160"/>
      <c r="D41" s="673"/>
      <c r="E41" s="673"/>
      <c r="F41" s="12"/>
      <c r="G41" s="17"/>
      <c r="H41" s="13"/>
      <c r="I41" s="13"/>
      <c r="J41" s="14"/>
      <c r="K41" s="17"/>
      <c r="L41" s="27"/>
    </row>
    <row r="42" spans="1:12" s="16" customFormat="1" ht="15">
      <c r="A42" s="26"/>
      <c r="B42" s="1159"/>
      <c r="C42" s="1160"/>
      <c r="D42" s="673"/>
      <c r="E42" s="673"/>
      <c r="F42" s="12"/>
      <c r="G42" s="17"/>
      <c r="H42" s="13"/>
      <c r="I42" s="13"/>
      <c r="J42" s="14"/>
      <c r="K42" s="17"/>
      <c r="L42" s="27"/>
    </row>
    <row r="43" spans="1:12" s="16" customFormat="1" ht="15">
      <c r="A43" s="26"/>
      <c r="B43" s="1159"/>
      <c r="C43" s="1160"/>
      <c r="D43" s="673"/>
      <c r="E43" s="673"/>
      <c r="F43" s="12"/>
      <c r="G43" s="17"/>
      <c r="H43" s="13"/>
      <c r="I43" s="13"/>
      <c r="J43" s="14"/>
      <c r="K43" s="17"/>
      <c r="L43" s="27"/>
    </row>
    <row r="44" spans="1:12" s="16" customFormat="1" ht="15.75" thickBot="1">
      <c r="A44" s="28"/>
      <c r="B44" s="1157"/>
      <c r="C44" s="1158"/>
      <c r="D44" s="69"/>
      <c r="E44" s="69"/>
      <c r="F44" s="394"/>
      <c r="G44" s="29"/>
      <c r="H44" s="381"/>
      <c r="I44" s="381"/>
      <c r="J44" s="395"/>
      <c r="K44" s="29"/>
      <c r="L44" s="30"/>
    </row>
    <row r="45" spans="1:12" s="16" customFormat="1" ht="15.75" thickBot="1">
      <c r="A45" s="20"/>
      <c r="B45" s="20"/>
      <c r="C45" s="20"/>
      <c r="D45" s="1154" t="s">
        <v>109</v>
      </c>
      <c r="E45" s="1155"/>
      <c r="F45" s="1155"/>
      <c r="G45" s="1155"/>
      <c r="H45" s="1155"/>
      <c r="I45" s="1155"/>
      <c r="J45" s="1155"/>
      <c r="K45" s="1156"/>
    </row>
    <row r="46" spans="1:12">
      <c r="D46" s="2"/>
      <c r="E46" s="2"/>
      <c r="H46" s="2"/>
    </row>
    <row r="47" spans="1:12" ht="9.75" customHeight="1">
      <c r="B47" s="1203" t="s">
        <v>115</v>
      </c>
      <c r="C47" s="1204"/>
      <c r="D47" s="1205" t="s">
        <v>1</v>
      </c>
      <c r="E47" s="1205"/>
      <c r="F47" s="1205"/>
      <c r="G47" s="1205" t="s">
        <v>57</v>
      </c>
      <c r="H47" s="1205"/>
      <c r="I47" s="1205"/>
      <c r="J47" s="1205" t="s">
        <v>2</v>
      </c>
      <c r="K47" s="1206"/>
    </row>
    <row r="48" spans="1:12" ht="20.25" customHeight="1">
      <c r="B48" s="1207"/>
      <c r="C48" s="1208"/>
      <c r="D48" s="1200"/>
      <c r="E48" s="1200"/>
      <c r="F48" s="1200"/>
      <c r="G48" s="1200"/>
      <c r="H48" s="1200"/>
      <c r="I48" s="1200"/>
      <c r="J48" s="1201"/>
      <c r="K48" s="1202"/>
    </row>
    <row r="49" spans="3:12" s="6" customFormat="1" ht="9">
      <c r="C49" s="7"/>
      <c r="D49" s="70"/>
      <c r="E49" s="70"/>
      <c r="F49" s="18"/>
      <c r="H49" s="19"/>
      <c r="L49" s="18"/>
    </row>
  </sheetData>
  <mergeCells count="61">
    <mergeCell ref="A5:C5"/>
    <mergeCell ref="D5:G5"/>
    <mergeCell ref="H5:J5"/>
    <mergeCell ref="K5:L5"/>
    <mergeCell ref="B1:L1"/>
    <mergeCell ref="C2:G2"/>
    <mergeCell ref="I2:L2"/>
    <mergeCell ref="C3:G3"/>
    <mergeCell ref="I3:L3"/>
    <mergeCell ref="B14:C14"/>
    <mergeCell ref="B6:G6"/>
    <mergeCell ref="H6:J6"/>
    <mergeCell ref="K6:L6"/>
    <mergeCell ref="A8:A9"/>
    <mergeCell ref="B8:C9"/>
    <mergeCell ref="D8:E8"/>
    <mergeCell ref="F8:F9"/>
    <mergeCell ref="G8:G9"/>
    <mergeCell ref="H8:J8"/>
    <mergeCell ref="K8:K9"/>
    <mergeCell ref="L8:L9"/>
    <mergeCell ref="B10:C10"/>
    <mergeCell ref="B11:C11"/>
    <mergeCell ref="B12:C12"/>
    <mergeCell ref="B13:C13"/>
    <mergeCell ref="B29:C29"/>
    <mergeCell ref="B15:C15"/>
    <mergeCell ref="B16:C16"/>
    <mergeCell ref="B17:C17"/>
    <mergeCell ref="B18:C18"/>
    <mergeCell ref="B19:C19"/>
    <mergeCell ref="B20:C20"/>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48:C48"/>
    <mergeCell ref="D48:F48"/>
    <mergeCell ref="G48:I48"/>
    <mergeCell ref="J48:K48"/>
    <mergeCell ref="B42:C42"/>
    <mergeCell ref="B43:C43"/>
    <mergeCell ref="B44:C44"/>
    <mergeCell ref="D45:K45"/>
    <mergeCell ref="B47:C47"/>
    <mergeCell ref="D47:F47"/>
    <mergeCell ref="G47:I47"/>
    <mergeCell ref="J47:K47"/>
  </mergeCells>
  <printOptions horizontalCentered="1"/>
  <pageMargins left="0.17" right="0.25" top="0.41" bottom="0.68" header="0.17" footer="0.16"/>
  <pageSetup scale="80" orientation="portrait" r:id="rId1"/>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O44"/>
  <sheetViews>
    <sheetView view="pageLayout" zoomScaleNormal="100" workbookViewId="0">
      <selection activeCell="A38" sqref="A38:F39"/>
    </sheetView>
  </sheetViews>
  <sheetFormatPr defaultColWidth="0.85546875" defaultRowHeight="12.75"/>
  <cols>
    <col min="1" max="1" width="4.5703125" style="2" customWidth="1"/>
    <col min="2" max="2" width="19" style="2" customWidth="1"/>
    <col min="3" max="3" width="14.42578125" style="2" customWidth="1"/>
    <col min="4" max="5" width="9.140625" style="5" customWidth="1"/>
    <col min="6" max="7" width="13" style="2" customWidth="1"/>
    <col min="8" max="8" width="13" style="9" customWidth="1"/>
    <col min="9" max="10" width="13" style="2" customWidth="1"/>
    <col min="11" max="12" width="3.85546875" style="2" customWidth="1"/>
    <col min="13" max="16384" width="0.85546875" style="2"/>
  </cols>
  <sheetData>
    <row r="1" spans="1:15" ht="57" customHeight="1" thickBot="1">
      <c r="A1" s="1218" t="s">
        <v>652</v>
      </c>
      <c r="B1" s="1219"/>
      <c r="C1" s="1219"/>
      <c r="D1" s="1219"/>
      <c r="E1" s="1219"/>
      <c r="F1" s="1219"/>
      <c r="G1" s="1219"/>
      <c r="H1" s="1219"/>
      <c r="I1" s="1219"/>
      <c r="J1" s="1219"/>
      <c r="K1" s="1219"/>
      <c r="L1" s="1220"/>
    </row>
    <row r="2" spans="1:15" ht="12" customHeight="1">
      <c r="A2" s="43" t="s">
        <v>106</v>
      </c>
      <c r="B2" s="44"/>
      <c r="C2" s="1161" t="str">
        <f>INTRO!C26</f>
        <v xml:space="preserve">SUPPLIER NAME </v>
      </c>
      <c r="D2" s="1161"/>
      <c r="E2" s="1161"/>
      <c r="F2" s="1161"/>
      <c r="G2" s="1161"/>
      <c r="H2" s="33" t="s">
        <v>4</v>
      </c>
      <c r="I2" s="1181" t="str">
        <f>INTRO!C20</f>
        <v>PART NUMBER</v>
      </c>
      <c r="J2" s="1181"/>
      <c r="K2" s="1181"/>
      <c r="L2" s="1182"/>
      <c r="N2" s="10"/>
      <c r="O2" s="4"/>
    </row>
    <row r="3" spans="1:15" ht="13.5" thickBot="1">
      <c r="A3" s="46" t="s">
        <v>117</v>
      </c>
      <c r="B3" s="45"/>
      <c r="C3" s="1164">
        <f>INTRO!C27</f>
        <v>101112</v>
      </c>
      <c r="D3" s="1164"/>
      <c r="E3" s="1164"/>
      <c r="F3" s="1164"/>
      <c r="G3" s="1164"/>
      <c r="H3" s="41" t="s">
        <v>108</v>
      </c>
      <c r="I3" s="1193" t="str">
        <f>INTRO!C19</f>
        <v>PART NAME</v>
      </c>
      <c r="J3" s="1193"/>
      <c r="K3" s="1193"/>
      <c r="L3" s="1194"/>
    </row>
    <row r="4" spans="1:15" ht="13.5" thickBot="1">
      <c r="A4" s="412"/>
      <c r="B4" s="629"/>
      <c r="C4" s="630"/>
      <c r="D4" s="630"/>
      <c r="E4" s="630"/>
      <c r="F4" s="630"/>
      <c r="G4" s="630"/>
      <c r="H4" s="631"/>
      <c r="I4" s="632"/>
      <c r="J4" s="632"/>
      <c r="K4" s="632"/>
      <c r="L4" s="413"/>
    </row>
    <row r="5" spans="1:15" ht="12.75" customHeight="1">
      <c r="A5" s="1192" t="s">
        <v>107</v>
      </c>
      <c r="B5" s="1167"/>
      <c r="C5" s="1167"/>
      <c r="D5" s="1168"/>
      <c r="E5" s="1168"/>
      <c r="F5" s="1168"/>
      <c r="G5" s="1169"/>
      <c r="H5" s="1167" t="s">
        <v>605</v>
      </c>
      <c r="I5" s="1167"/>
      <c r="J5" s="1167"/>
      <c r="K5" s="1183" t="str">
        <f>INTRO!C21</f>
        <v>ERL</v>
      </c>
      <c r="L5" s="1184"/>
      <c r="N5" s="10"/>
      <c r="O5" s="4"/>
    </row>
    <row r="6" spans="1:15" ht="13.5" thickBot="1">
      <c r="A6" s="134" t="s">
        <v>3</v>
      </c>
      <c r="B6" s="1189"/>
      <c r="C6" s="1190"/>
      <c r="D6" s="1190"/>
      <c r="E6" s="1190"/>
      <c r="F6" s="1190"/>
      <c r="G6" s="1191"/>
      <c r="H6" s="1197"/>
      <c r="I6" s="1197"/>
      <c r="J6" s="1197"/>
      <c r="K6" s="1189"/>
      <c r="L6" s="1195"/>
    </row>
    <row r="7" spans="1:15" ht="13.5" thickBot="1">
      <c r="A7" s="305" t="s">
        <v>621</v>
      </c>
      <c r="B7" s="67"/>
      <c r="C7" s="67"/>
      <c r="D7" s="67"/>
      <c r="E7" s="67"/>
      <c r="F7" s="67"/>
      <c r="G7" s="67"/>
      <c r="H7" s="40"/>
      <c r="I7" s="40"/>
      <c r="J7" s="40"/>
      <c r="K7" s="67"/>
      <c r="L7" s="414"/>
    </row>
    <row r="8" spans="1:15" s="16" customFormat="1" ht="24.75" customHeight="1">
      <c r="A8" s="1223" t="s">
        <v>593</v>
      </c>
      <c r="B8" s="1224"/>
      <c r="C8" s="1224"/>
      <c r="D8" s="1224"/>
      <c r="E8" s="1224"/>
      <c r="F8" s="1224"/>
      <c r="G8" s="1224"/>
      <c r="H8" s="1224"/>
      <c r="I8" s="1224"/>
      <c r="J8" s="1224"/>
      <c r="K8" s="1224"/>
      <c r="L8" s="1225"/>
    </row>
    <row r="9" spans="1:15" s="16" customFormat="1" ht="15">
      <c r="A9" s="1211" t="s">
        <v>940</v>
      </c>
      <c r="B9" s="1212"/>
      <c r="C9" s="1213"/>
      <c r="D9" s="1209"/>
      <c r="E9" s="1209"/>
      <c r="F9" s="1209"/>
      <c r="G9" s="1209"/>
      <c r="H9" s="1209"/>
      <c r="I9" s="1209"/>
      <c r="J9" s="1209"/>
      <c r="K9" s="1209"/>
      <c r="L9" s="1210"/>
    </row>
    <row r="10" spans="1:15" s="16" customFormat="1" ht="15">
      <c r="A10" s="1211" t="s">
        <v>941</v>
      </c>
      <c r="B10" s="1212"/>
      <c r="C10" s="1213"/>
      <c r="D10" s="1209"/>
      <c r="E10" s="1209"/>
      <c r="F10" s="1209"/>
      <c r="G10" s="1209"/>
      <c r="H10" s="1209"/>
      <c r="I10" s="1209"/>
      <c r="J10" s="1209"/>
      <c r="K10" s="1209"/>
      <c r="L10" s="1210"/>
    </row>
    <row r="11" spans="1:15" s="16" customFormat="1" ht="15">
      <c r="A11" s="1211" t="s">
        <v>939</v>
      </c>
      <c r="B11" s="1212"/>
      <c r="C11" s="1213"/>
      <c r="D11" s="1209"/>
      <c r="E11" s="1209"/>
      <c r="F11" s="1209"/>
      <c r="G11" s="1209"/>
      <c r="H11" s="1209"/>
      <c r="I11" s="1209"/>
      <c r="J11" s="1209"/>
      <c r="K11" s="1209"/>
      <c r="L11" s="1210"/>
    </row>
    <row r="12" spans="1:15" s="16" customFormat="1" ht="15">
      <c r="A12" s="1211" t="s">
        <v>614</v>
      </c>
      <c r="B12" s="1212"/>
      <c r="C12" s="1213"/>
      <c r="D12" s="1209"/>
      <c r="E12" s="1209"/>
      <c r="F12" s="1209"/>
      <c r="G12" s="1209"/>
      <c r="H12" s="1209"/>
      <c r="I12" s="1209"/>
      <c r="J12" s="1209"/>
      <c r="K12" s="1209"/>
      <c r="L12" s="1210"/>
    </row>
    <row r="13" spans="1:15" s="16" customFormat="1" ht="15">
      <c r="A13" s="1211" t="s">
        <v>615</v>
      </c>
      <c r="B13" s="1212"/>
      <c r="C13" s="1213"/>
      <c r="D13" s="1209"/>
      <c r="E13" s="1209"/>
      <c r="F13" s="1209"/>
      <c r="G13" s="1209"/>
      <c r="H13" s="1209"/>
      <c r="I13" s="1209"/>
      <c r="J13" s="1209"/>
      <c r="K13" s="1209"/>
      <c r="L13" s="1210"/>
    </row>
    <row r="14" spans="1:15" s="16" customFormat="1" ht="15.75" thickBot="1">
      <c r="A14" s="1214" t="s">
        <v>934</v>
      </c>
      <c r="B14" s="1215"/>
      <c r="C14" s="1215"/>
      <c r="D14" s="1216"/>
      <c r="E14" s="1216"/>
      <c r="F14" s="1216"/>
      <c r="G14" s="1216"/>
      <c r="H14" s="1216"/>
      <c r="I14" s="1216"/>
      <c r="J14" s="1216"/>
      <c r="K14" s="1216"/>
      <c r="L14" s="1217"/>
    </row>
    <row r="15" spans="1:15" ht="21.75" customHeight="1">
      <c r="A15" s="1226" t="s">
        <v>205</v>
      </c>
      <c r="B15" s="1176"/>
      <c r="C15" s="1162" t="s">
        <v>606</v>
      </c>
      <c r="D15" s="1228" t="s">
        <v>101</v>
      </c>
      <c r="E15" s="1228"/>
      <c r="F15" s="1229" t="s">
        <v>146</v>
      </c>
      <c r="G15" s="1230" t="s">
        <v>102</v>
      </c>
      <c r="H15" s="1232" t="s">
        <v>110</v>
      </c>
      <c r="I15" s="1233"/>
      <c r="J15" s="1234"/>
      <c r="K15" s="1229" t="s">
        <v>56</v>
      </c>
      <c r="L15" s="1231" t="s">
        <v>103</v>
      </c>
    </row>
    <row r="16" spans="1:15" s="11" customFormat="1" ht="13.5" thickBot="1">
      <c r="A16" s="1227"/>
      <c r="B16" s="1178"/>
      <c r="C16" s="1163"/>
      <c r="D16" s="676" t="s">
        <v>164</v>
      </c>
      <c r="E16" s="676" t="s">
        <v>165</v>
      </c>
      <c r="F16" s="1229"/>
      <c r="G16" s="1230"/>
      <c r="H16" s="371" t="s">
        <v>112</v>
      </c>
      <c r="I16" s="371" t="s">
        <v>113</v>
      </c>
      <c r="J16" s="372" t="s">
        <v>114</v>
      </c>
      <c r="K16" s="1229"/>
      <c r="L16" s="1231"/>
    </row>
    <row r="17" spans="1:12" s="376" customFormat="1" ht="17.25" customHeight="1">
      <c r="A17" s="1223" t="s">
        <v>592</v>
      </c>
      <c r="B17" s="1224"/>
      <c r="C17" s="1224"/>
      <c r="D17" s="1224"/>
      <c r="E17" s="1224"/>
      <c r="F17" s="1224"/>
      <c r="G17" s="1224"/>
      <c r="H17" s="1224"/>
      <c r="I17" s="1224"/>
      <c r="J17" s="1224"/>
      <c r="K17" s="1224"/>
      <c r="L17" s="1225"/>
    </row>
    <row r="18" spans="1:12" s="16" customFormat="1" ht="15">
      <c r="A18" s="1221" t="s">
        <v>759</v>
      </c>
      <c r="B18" s="1222"/>
      <c r="C18" s="396"/>
      <c r="D18" s="13"/>
      <c r="E18" s="13"/>
      <c r="F18" s="373"/>
      <c r="G18" s="17"/>
      <c r="H18" s="13"/>
      <c r="I18" s="13"/>
      <c r="J18" s="13"/>
      <c r="K18" s="17"/>
      <c r="L18" s="27"/>
    </row>
    <row r="19" spans="1:12" s="16" customFormat="1" ht="15">
      <c r="A19" s="1221" t="s">
        <v>616</v>
      </c>
      <c r="B19" s="1222"/>
      <c r="C19" s="396"/>
      <c r="D19" s="13"/>
      <c r="E19" s="13"/>
      <c r="F19" s="373"/>
      <c r="G19" s="17"/>
      <c r="H19" s="13"/>
      <c r="I19" s="13"/>
      <c r="J19" s="13"/>
      <c r="K19" s="17"/>
      <c r="L19" s="27"/>
    </row>
    <row r="20" spans="1:12" s="16" customFormat="1" ht="15">
      <c r="A20" s="1240" t="s">
        <v>617</v>
      </c>
      <c r="B20" s="1241"/>
      <c r="C20" s="396"/>
      <c r="D20" s="13"/>
      <c r="E20" s="13"/>
      <c r="F20" s="373"/>
      <c r="G20" s="17"/>
      <c r="H20" s="13"/>
      <c r="I20" s="13"/>
      <c r="J20" s="13"/>
      <c r="K20" s="17"/>
      <c r="L20" s="27"/>
    </row>
    <row r="21" spans="1:12" s="16" customFormat="1" ht="15">
      <c r="A21" s="1221" t="s">
        <v>632</v>
      </c>
      <c r="B21" s="1222"/>
      <c r="C21" s="396"/>
      <c r="D21" s="397"/>
      <c r="E21" s="13"/>
      <c r="F21" s="373"/>
      <c r="G21" s="17"/>
      <c r="H21" s="13"/>
      <c r="I21" s="13"/>
      <c r="J21" s="13"/>
      <c r="K21" s="17"/>
      <c r="L21" s="27"/>
    </row>
    <row r="22" spans="1:12" s="16" customFormat="1" ht="15">
      <c r="A22" s="1221" t="s">
        <v>121</v>
      </c>
      <c r="B22" s="1222"/>
      <c r="C22" s="396"/>
      <c r="D22" s="397"/>
      <c r="E22" s="13"/>
      <c r="F22" s="373"/>
      <c r="G22" s="17"/>
      <c r="H22" s="13"/>
      <c r="I22" s="13"/>
      <c r="J22" s="13"/>
      <c r="K22" s="17"/>
      <c r="L22" s="27"/>
    </row>
    <row r="23" spans="1:12" s="16" customFormat="1" ht="15" customHeight="1">
      <c r="A23" s="1242" t="s">
        <v>123</v>
      </c>
      <c r="B23" s="1243"/>
      <c r="C23" s="396"/>
      <c r="D23" s="13"/>
      <c r="E23" s="13"/>
      <c r="F23" s="373"/>
      <c r="G23" s="17"/>
      <c r="H23" s="13"/>
      <c r="I23" s="13"/>
      <c r="J23" s="13"/>
      <c r="K23" s="17"/>
      <c r="L23" s="27"/>
    </row>
    <row r="24" spans="1:12" s="16" customFormat="1" ht="15" customHeight="1">
      <c r="A24" s="1221" t="s">
        <v>122</v>
      </c>
      <c r="B24" s="1222"/>
      <c r="C24" s="396"/>
      <c r="D24" s="13"/>
      <c r="E24" s="13"/>
      <c r="F24" s="373"/>
      <c r="G24" s="17"/>
      <c r="H24" s="13"/>
      <c r="I24" s="13"/>
      <c r="J24" s="13"/>
      <c r="K24" s="17"/>
      <c r="L24" s="27"/>
    </row>
    <row r="25" spans="1:12" s="16" customFormat="1" ht="24">
      <c r="A25" s="1235" t="s">
        <v>580</v>
      </c>
      <c r="B25" s="1236"/>
      <c r="C25" s="624" t="s">
        <v>935</v>
      </c>
      <c r="D25" s="625"/>
      <c r="E25" s="625"/>
      <c r="F25" s="626"/>
      <c r="G25" s="627"/>
      <c r="H25" s="625"/>
      <c r="I25" s="625"/>
      <c r="J25" s="625"/>
      <c r="K25" s="627"/>
      <c r="L25" s="628"/>
    </row>
    <row r="26" spans="1:12" s="16" customFormat="1" ht="23.45" customHeight="1">
      <c r="A26" s="1235" t="s">
        <v>936</v>
      </c>
      <c r="B26" s="1236"/>
      <c r="C26" s="624" t="s">
        <v>937</v>
      </c>
      <c r="D26" s="625"/>
      <c r="E26" s="625"/>
      <c r="F26" s="626"/>
      <c r="G26" s="627"/>
      <c r="H26" s="625"/>
      <c r="I26" s="625"/>
      <c r="J26" s="625"/>
      <c r="K26" s="627"/>
      <c r="L26" s="628"/>
    </row>
    <row r="27" spans="1:12" s="376" customFormat="1" ht="20.25" customHeight="1">
      <c r="A27" s="1237" t="s">
        <v>633</v>
      </c>
      <c r="B27" s="1238"/>
      <c r="C27" s="1238"/>
      <c r="D27" s="1238"/>
      <c r="E27" s="1238"/>
      <c r="F27" s="1238"/>
      <c r="G27" s="1238"/>
      <c r="H27" s="1238"/>
      <c r="I27" s="1238"/>
      <c r="J27" s="1238"/>
      <c r="K27" s="1238"/>
      <c r="L27" s="1239"/>
    </row>
    <row r="28" spans="1:12" s="16" customFormat="1" ht="15">
      <c r="A28" s="1221" t="s">
        <v>618</v>
      </c>
      <c r="B28" s="1222"/>
      <c r="C28" s="396"/>
      <c r="D28" s="13"/>
      <c r="E28" s="13"/>
      <c r="F28" s="373"/>
      <c r="G28" s="17"/>
      <c r="H28" s="13"/>
      <c r="I28" s="13"/>
      <c r="J28" s="13"/>
      <c r="K28" s="17"/>
      <c r="L28" s="27"/>
    </row>
    <row r="29" spans="1:12" s="16" customFormat="1" ht="15">
      <c r="A29" s="1221" t="s">
        <v>619</v>
      </c>
      <c r="B29" s="1222"/>
      <c r="C29" s="396"/>
      <c r="D29" s="13"/>
      <c r="E29" s="13"/>
      <c r="F29" s="373"/>
      <c r="G29" s="17"/>
      <c r="H29" s="13"/>
      <c r="I29" s="13"/>
      <c r="J29" s="13"/>
      <c r="K29" s="17"/>
      <c r="L29" s="27"/>
    </row>
    <row r="30" spans="1:12" s="16" customFormat="1" ht="15">
      <c r="A30" s="1221" t="s">
        <v>120</v>
      </c>
      <c r="B30" s="1222"/>
      <c r="C30" s="396"/>
      <c r="D30" s="397"/>
      <c r="E30" s="13"/>
      <c r="F30" s="373"/>
      <c r="G30" s="17"/>
      <c r="H30" s="13"/>
      <c r="I30" s="13"/>
      <c r="J30" s="13"/>
      <c r="K30" s="17"/>
      <c r="L30" s="27"/>
    </row>
    <row r="31" spans="1:12" s="16" customFormat="1" ht="15">
      <c r="A31" s="1221" t="s">
        <v>121</v>
      </c>
      <c r="B31" s="1222"/>
      <c r="C31" s="396"/>
      <c r="D31" s="13"/>
      <c r="E31" s="13"/>
      <c r="F31" s="373"/>
      <c r="G31" s="17"/>
      <c r="H31" s="13"/>
      <c r="I31" s="13"/>
      <c r="J31" s="13"/>
      <c r="K31" s="17"/>
      <c r="L31" s="27"/>
    </row>
    <row r="32" spans="1:12" s="16" customFormat="1" ht="15">
      <c r="A32" s="1221" t="s">
        <v>122</v>
      </c>
      <c r="B32" s="1222"/>
      <c r="C32" s="396"/>
      <c r="D32" s="13"/>
      <c r="E32" s="13"/>
      <c r="F32" s="373"/>
      <c r="G32" s="17"/>
      <c r="H32" s="13"/>
      <c r="I32" s="13"/>
      <c r="J32" s="13"/>
      <c r="K32" s="17"/>
      <c r="L32" s="27"/>
    </row>
    <row r="33" spans="1:12" s="16" customFormat="1" ht="15.75" thickBot="1">
      <c r="A33" s="1244" t="s">
        <v>123</v>
      </c>
      <c r="B33" s="1245"/>
      <c r="C33" s="398"/>
      <c r="D33" s="381"/>
      <c r="E33" s="381"/>
      <c r="F33" s="399"/>
      <c r="G33" s="29"/>
      <c r="H33" s="381"/>
      <c r="I33" s="381"/>
      <c r="J33" s="381"/>
      <c r="K33" s="29"/>
      <c r="L33" s="30"/>
    </row>
    <row r="34" spans="1:12" s="16" customFormat="1" ht="24">
      <c r="A34" s="1235" t="s">
        <v>580</v>
      </c>
      <c r="B34" s="1236"/>
      <c r="C34" s="624" t="s">
        <v>935</v>
      </c>
      <c r="D34" s="625"/>
      <c r="E34" s="625"/>
      <c r="F34" s="626"/>
      <c r="G34" s="627"/>
      <c r="H34" s="625"/>
      <c r="I34" s="625"/>
      <c r="J34" s="625"/>
      <c r="K34" s="627"/>
      <c r="L34" s="628"/>
    </row>
    <row r="35" spans="1:12" s="16" customFormat="1" ht="15.75" thickBot="1">
      <c r="A35" s="1235" t="s">
        <v>936</v>
      </c>
      <c r="B35" s="1236"/>
      <c r="C35" s="624" t="s">
        <v>937</v>
      </c>
      <c r="D35" s="625"/>
      <c r="E35" s="625"/>
      <c r="F35" s="626"/>
      <c r="G35" s="627"/>
      <c r="H35" s="625"/>
      <c r="I35" s="625"/>
      <c r="J35" s="625"/>
      <c r="K35" s="627"/>
      <c r="L35" s="628"/>
    </row>
    <row r="36" spans="1:12" s="16" customFormat="1" ht="15.75" customHeight="1" thickBot="1">
      <c r="A36" s="1246" t="s">
        <v>620</v>
      </c>
      <c r="B36" s="1247"/>
      <c r="C36" s="1247"/>
      <c r="D36" s="1247"/>
      <c r="E36" s="1247"/>
      <c r="F36" s="1247"/>
      <c r="G36" s="1247"/>
      <c r="H36" s="1247"/>
      <c r="I36" s="1247"/>
      <c r="J36" s="1247"/>
      <c r="K36" s="1247"/>
      <c r="L36" s="1248"/>
    </row>
    <row r="37" spans="1:12" s="16" customFormat="1" ht="15.75" customHeight="1" thickBot="1">
      <c r="A37" s="513"/>
      <c r="B37" s="514"/>
      <c r="C37" s="514"/>
      <c r="D37" s="514"/>
      <c r="E37" s="514"/>
      <c r="F37" s="514"/>
      <c r="G37" s="514"/>
      <c r="H37" s="514"/>
      <c r="I37" s="514"/>
      <c r="J37" s="514"/>
      <c r="K37" s="514"/>
      <c r="L37" s="515"/>
    </row>
    <row r="38" spans="1:12" s="16" customFormat="1" ht="18" customHeight="1">
      <c r="A38" s="1249" t="s">
        <v>1013</v>
      </c>
      <c r="B38" s="1250"/>
      <c r="C38" s="1250"/>
      <c r="D38" s="1250"/>
      <c r="E38" s="1250"/>
      <c r="F38" s="1251"/>
      <c r="G38" s="1255" t="s">
        <v>599</v>
      </c>
      <c r="H38" s="1256"/>
      <c r="I38" s="1259" t="s">
        <v>600</v>
      </c>
      <c r="J38" s="1260"/>
      <c r="K38" s="1260"/>
      <c r="L38" s="1261"/>
    </row>
    <row r="39" spans="1:12" s="16" customFormat="1" ht="12" customHeight="1" thickBot="1">
      <c r="A39" s="1252"/>
      <c r="B39" s="1253"/>
      <c r="C39" s="1253"/>
      <c r="D39" s="1253"/>
      <c r="E39" s="1253"/>
      <c r="F39" s="1254"/>
      <c r="G39" s="1257"/>
      <c r="H39" s="1258"/>
      <c r="I39" s="1262"/>
      <c r="J39" s="1263"/>
      <c r="K39" s="1263"/>
      <c r="L39" s="1264"/>
    </row>
    <row r="40" spans="1:12" s="16" customFormat="1" ht="15.75" thickBot="1">
      <c r="A40" s="20"/>
      <c r="B40" s="621"/>
      <c r="C40" s="621"/>
      <c r="D40" s="1265" t="s">
        <v>109</v>
      </c>
      <c r="E40" s="1266"/>
      <c r="F40" s="1266"/>
      <c r="G40" s="1266"/>
      <c r="H40" s="1266"/>
      <c r="I40" s="1266"/>
      <c r="J40" s="1266"/>
      <c r="K40" s="1267"/>
      <c r="L40" s="693"/>
    </row>
    <row r="41" spans="1:12">
      <c r="D41" s="2"/>
      <c r="E41" s="2"/>
      <c r="H41" s="2"/>
    </row>
    <row r="42" spans="1:12" ht="9.75" customHeight="1">
      <c r="B42" s="1268" t="s">
        <v>115</v>
      </c>
      <c r="C42" s="1205"/>
      <c r="D42" s="1205" t="s">
        <v>1</v>
      </c>
      <c r="E42" s="1205"/>
      <c r="F42" s="1205"/>
      <c r="G42" s="1205" t="s">
        <v>57</v>
      </c>
      <c r="H42" s="1205"/>
      <c r="I42" s="1205"/>
      <c r="J42" s="1205" t="s">
        <v>2</v>
      </c>
      <c r="K42" s="1206"/>
    </row>
    <row r="43" spans="1:12" ht="20.25" customHeight="1">
      <c r="B43" s="1207"/>
      <c r="C43" s="1208"/>
      <c r="D43" s="1200"/>
      <c r="E43" s="1200"/>
      <c r="F43" s="1200"/>
      <c r="G43" s="1200"/>
      <c r="H43" s="1200"/>
      <c r="I43" s="1200"/>
      <c r="J43" s="1201"/>
      <c r="K43" s="1202"/>
    </row>
    <row r="44" spans="1:12" s="6" customFormat="1" ht="9">
      <c r="C44" s="7"/>
      <c r="D44" s="70"/>
      <c r="E44" s="70"/>
      <c r="F44" s="18"/>
      <c r="H44" s="19"/>
      <c r="L44" s="18"/>
    </row>
  </sheetData>
  <mergeCells count="65">
    <mergeCell ref="B43:C43"/>
    <mergeCell ref="D43:F43"/>
    <mergeCell ref="G43:I43"/>
    <mergeCell ref="J43:K43"/>
    <mergeCell ref="D40:K40"/>
    <mergeCell ref="B42:C42"/>
    <mergeCell ref="D42:F42"/>
    <mergeCell ref="G42:I42"/>
    <mergeCell ref="J42:K42"/>
    <mergeCell ref="A33:B33"/>
    <mergeCell ref="A34:B34"/>
    <mergeCell ref="A35:B35"/>
    <mergeCell ref="A36:L36"/>
    <mergeCell ref="A38:F39"/>
    <mergeCell ref="G38:H39"/>
    <mergeCell ref="I38:L39"/>
    <mergeCell ref="A27:L27"/>
    <mergeCell ref="A18:B18"/>
    <mergeCell ref="A19:B19"/>
    <mergeCell ref="A20:B20"/>
    <mergeCell ref="A21:B21"/>
    <mergeCell ref="A22:B22"/>
    <mergeCell ref="A23:B23"/>
    <mergeCell ref="A24:B24"/>
    <mergeCell ref="A26:B26"/>
    <mergeCell ref="A30:B30"/>
    <mergeCell ref="A31:B31"/>
    <mergeCell ref="A32:B32"/>
    <mergeCell ref="A8:L8"/>
    <mergeCell ref="A15:B16"/>
    <mergeCell ref="C15:C16"/>
    <mergeCell ref="D15:E15"/>
    <mergeCell ref="F15:F16"/>
    <mergeCell ref="G15:G16"/>
    <mergeCell ref="K15:K16"/>
    <mergeCell ref="L15:L16"/>
    <mergeCell ref="H15:J15"/>
    <mergeCell ref="A17:L17"/>
    <mergeCell ref="A25:B25"/>
    <mergeCell ref="A28:B28"/>
    <mergeCell ref="A29:B29"/>
    <mergeCell ref="A5:C5"/>
    <mergeCell ref="D5:G5"/>
    <mergeCell ref="H5:J5"/>
    <mergeCell ref="K5:L5"/>
    <mergeCell ref="B6:G6"/>
    <mergeCell ref="H6:J6"/>
    <mergeCell ref="K6:L6"/>
    <mergeCell ref="A1:L1"/>
    <mergeCell ref="C2:G2"/>
    <mergeCell ref="I2:L2"/>
    <mergeCell ref="C3:G3"/>
    <mergeCell ref="I3:L3"/>
    <mergeCell ref="A13:C13"/>
    <mergeCell ref="A14:C14"/>
    <mergeCell ref="D14:L14"/>
    <mergeCell ref="D13:L13"/>
    <mergeCell ref="D12:L12"/>
    <mergeCell ref="D9:L9"/>
    <mergeCell ref="A9:C9"/>
    <mergeCell ref="A10:C10"/>
    <mergeCell ref="A11:C11"/>
    <mergeCell ref="A12:C12"/>
    <mergeCell ref="D11:L11"/>
    <mergeCell ref="D10:L10"/>
  </mergeCells>
  <printOptions horizontalCentered="1"/>
  <pageMargins left="0.17" right="0.25" top="0.41" bottom="0.68" header="0.17" footer="0.16"/>
  <pageSetup scale="80" orientation="portrait" r:id="rId1"/>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IV58"/>
  <sheetViews>
    <sheetView view="pageLayout" zoomScaleNormal="100" workbookViewId="0">
      <selection activeCell="A13" sqref="A13:C13"/>
    </sheetView>
  </sheetViews>
  <sheetFormatPr defaultColWidth="8.85546875" defaultRowHeight="12.75"/>
  <cols>
    <col min="1" max="1" width="4.5703125" style="2" customWidth="1"/>
    <col min="2" max="2" width="21.85546875" style="2" customWidth="1"/>
    <col min="3" max="3" width="15.85546875" style="2" customWidth="1"/>
    <col min="4" max="5" width="10.85546875" style="5" customWidth="1"/>
    <col min="6" max="6" width="12.5703125" style="2" customWidth="1"/>
    <col min="7" max="7" width="8.140625" style="2" customWidth="1"/>
    <col min="8" max="8" width="12.42578125" style="9" customWidth="1"/>
    <col min="9" max="10" width="12.42578125" style="2" customWidth="1"/>
    <col min="11" max="12" width="4.5703125" style="2" customWidth="1"/>
    <col min="13" max="16384" width="8.85546875" style="2"/>
  </cols>
  <sheetData>
    <row r="1" spans="1:256" ht="47.25" customHeight="1" thickBot="1">
      <c r="A1" s="1269" t="s">
        <v>866</v>
      </c>
      <c r="B1" s="866"/>
      <c r="C1" s="866"/>
      <c r="D1" s="866"/>
      <c r="E1" s="866"/>
      <c r="F1" s="866"/>
      <c r="G1" s="866"/>
      <c r="H1" s="866"/>
      <c r="I1" s="866"/>
      <c r="J1" s="866"/>
      <c r="K1" s="866"/>
      <c r="L1" s="867"/>
    </row>
    <row r="2" spans="1:256">
      <c r="A2" s="43" t="s">
        <v>106</v>
      </c>
      <c r="B2" s="44"/>
      <c r="C2" s="1161" t="str">
        <f>INTRO!C26</f>
        <v xml:space="preserve">SUPPLIER NAME </v>
      </c>
      <c r="D2" s="1161"/>
      <c r="E2" s="1161"/>
      <c r="F2" s="1161"/>
      <c r="G2" s="1161"/>
      <c r="H2" s="33" t="s">
        <v>4</v>
      </c>
      <c r="I2" s="1181" t="str">
        <f>INTRO!C20</f>
        <v>PART NUMBER</v>
      </c>
      <c r="J2" s="1181"/>
      <c r="K2" s="1181"/>
      <c r="L2" s="1182"/>
      <c r="N2" s="10"/>
      <c r="O2" s="4"/>
    </row>
    <row r="3" spans="1:256" ht="13.5" thickBot="1">
      <c r="A3" s="46" t="s">
        <v>117</v>
      </c>
      <c r="B3" s="45"/>
      <c r="C3" s="1164">
        <f>INTRO!C27</f>
        <v>101112</v>
      </c>
      <c r="D3" s="1164"/>
      <c r="E3" s="1164"/>
      <c r="F3" s="1164"/>
      <c r="G3" s="1164"/>
      <c r="H3" s="41" t="s">
        <v>108</v>
      </c>
      <c r="I3" s="1193" t="str">
        <f>INTRO!C19</f>
        <v>PART NAME</v>
      </c>
      <c r="J3" s="1193"/>
      <c r="K3" s="1193"/>
      <c r="L3" s="1194"/>
    </row>
    <row r="4" spans="1:256" ht="13.5" thickBot="1">
      <c r="A4" s="412"/>
      <c r="B4" s="629"/>
      <c r="C4" s="630"/>
      <c r="D4" s="630"/>
      <c r="E4" s="630"/>
      <c r="F4" s="630"/>
      <c r="G4" s="630"/>
      <c r="H4" s="631"/>
      <c r="I4" s="632"/>
      <c r="J4" s="632"/>
      <c r="K4" s="632"/>
      <c r="L4" s="413"/>
    </row>
    <row r="5" spans="1:256">
      <c r="A5" s="1192" t="s">
        <v>107</v>
      </c>
      <c r="B5" s="1167"/>
      <c r="C5" s="1167"/>
      <c r="D5" s="1168"/>
      <c r="E5" s="1168"/>
      <c r="F5" s="1168"/>
      <c r="G5" s="1169"/>
      <c r="H5" s="1167" t="s">
        <v>605</v>
      </c>
      <c r="I5" s="1167"/>
      <c r="J5" s="1167"/>
      <c r="K5" s="1183" t="str">
        <f>INTRO!C21</f>
        <v>ERL</v>
      </c>
      <c r="L5" s="1184"/>
      <c r="N5" s="10"/>
      <c r="O5" s="4"/>
    </row>
    <row r="6" spans="1:256" ht="13.5" thickBot="1">
      <c r="A6" s="134" t="s">
        <v>3</v>
      </c>
      <c r="B6" s="1189"/>
      <c r="C6" s="1190"/>
      <c r="D6" s="1190"/>
      <c r="E6" s="1190"/>
      <c r="F6" s="1190"/>
      <c r="G6" s="1191"/>
      <c r="H6" s="1197"/>
      <c r="I6" s="1197"/>
      <c r="J6" s="1197"/>
      <c r="K6" s="1189"/>
      <c r="L6" s="1195"/>
    </row>
    <row r="7" spans="1:256" ht="13.5" thickBot="1">
      <c r="A7" s="305" t="s">
        <v>621</v>
      </c>
      <c r="B7" s="634"/>
      <c r="C7" s="634"/>
      <c r="D7" s="634"/>
      <c r="E7" s="634"/>
      <c r="F7" s="634"/>
      <c r="G7" s="634"/>
      <c r="H7" s="635"/>
      <c r="I7" s="635"/>
      <c r="J7" s="635"/>
      <c r="K7" s="634"/>
      <c r="L7" s="414"/>
    </row>
    <row r="8" spans="1:256" ht="15">
      <c r="A8" s="1223" t="s">
        <v>645</v>
      </c>
      <c r="B8" s="1224"/>
      <c r="C8" s="1224"/>
      <c r="D8" s="1224"/>
      <c r="E8" s="1224"/>
      <c r="F8" s="1224"/>
      <c r="G8" s="1224"/>
      <c r="H8" s="1224"/>
      <c r="I8" s="1224"/>
      <c r="J8" s="1224"/>
      <c r="K8" s="1224"/>
      <c r="L8" s="1225"/>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row>
    <row r="9" spans="1:256" ht="15">
      <c r="A9" s="1211" t="s">
        <v>940</v>
      </c>
      <c r="B9" s="1212"/>
      <c r="C9" s="1212"/>
      <c r="D9" s="1272"/>
      <c r="E9" s="1272"/>
      <c r="F9" s="1272"/>
      <c r="G9" s="1272"/>
      <c r="H9" s="1272"/>
      <c r="I9" s="1272"/>
      <c r="J9" s="1272"/>
      <c r="K9" s="1272"/>
      <c r="L9" s="1273"/>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row>
    <row r="10" spans="1:256" ht="15">
      <c r="A10" s="1211" t="s">
        <v>941</v>
      </c>
      <c r="B10" s="1212"/>
      <c r="C10" s="1212"/>
      <c r="D10" s="1274"/>
      <c r="E10" s="1272"/>
      <c r="F10" s="1272"/>
      <c r="G10" s="1272"/>
      <c r="H10" s="1272"/>
      <c r="I10" s="1272"/>
      <c r="J10" s="1272"/>
      <c r="K10" s="1272"/>
      <c r="L10" s="1273"/>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row>
    <row r="11" spans="1:256" ht="15">
      <c r="A11" s="1211" t="s">
        <v>867</v>
      </c>
      <c r="B11" s="1212"/>
      <c r="C11" s="1212"/>
      <c r="D11" s="1272"/>
      <c r="E11" s="1272"/>
      <c r="F11" s="1272"/>
      <c r="G11" s="1272"/>
      <c r="H11" s="1272"/>
      <c r="I11" s="1272"/>
      <c r="J11" s="1272"/>
      <c r="K11" s="1272"/>
      <c r="L11" s="1273"/>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row>
    <row r="12" spans="1:256" ht="15">
      <c r="A12" s="1211" t="s">
        <v>868</v>
      </c>
      <c r="B12" s="1212"/>
      <c r="C12" s="1212"/>
      <c r="D12" s="1272"/>
      <c r="E12" s="1272"/>
      <c r="F12" s="1272"/>
      <c r="G12" s="1272"/>
      <c r="H12" s="1272"/>
      <c r="I12" s="1272"/>
      <c r="J12" s="1272"/>
      <c r="K12" s="1272"/>
      <c r="L12" s="1273"/>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row>
    <row r="13" spans="1:256" ht="15.75" thickBot="1">
      <c r="A13" s="1211" t="s">
        <v>1028</v>
      </c>
      <c r="B13" s="1212"/>
      <c r="C13" s="1212"/>
      <c r="D13" s="1270"/>
      <c r="E13" s="1270"/>
      <c r="F13" s="1270"/>
      <c r="G13" s="1270"/>
      <c r="H13" s="1270"/>
      <c r="I13" s="1270"/>
      <c r="J13" s="1270"/>
      <c r="K13" s="1270"/>
      <c r="L13" s="1271"/>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row>
    <row r="14" spans="1:256">
      <c r="A14" s="1276" t="s">
        <v>205</v>
      </c>
      <c r="B14" s="1277"/>
      <c r="C14" s="1229" t="s">
        <v>606</v>
      </c>
      <c r="D14" s="1196" t="s">
        <v>101</v>
      </c>
      <c r="E14" s="1196"/>
      <c r="F14" s="1162" t="s">
        <v>146</v>
      </c>
      <c r="G14" s="1198" t="s">
        <v>102</v>
      </c>
      <c r="H14" s="1275" t="s">
        <v>110</v>
      </c>
      <c r="I14" s="1173"/>
      <c r="J14" s="1174"/>
      <c r="K14" s="1162" t="s">
        <v>56</v>
      </c>
      <c r="L14" s="1185" t="s">
        <v>103</v>
      </c>
    </row>
    <row r="15" spans="1:256" ht="13.5" thickBot="1">
      <c r="A15" s="1227"/>
      <c r="B15" s="1178"/>
      <c r="C15" s="1163"/>
      <c r="D15" s="676" t="s">
        <v>164</v>
      </c>
      <c r="E15" s="676" t="s">
        <v>165</v>
      </c>
      <c r="F15" s="1229"/>
      <c r="G15" s="1230"/>
      <c r="H15" s="371" t="s">
        <v>112</v>
      </c>
      <c r="I15" s="371" t="s">
        <v>113</v>
      </c>
      <c r="J15" s="372" t="s">
        <v>114</v>
      </c>
      <c r="K15" s="1229"/>
      <c r="L15" s="123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row>
    <row r="16" spans="1:256" ht="15">
      <c r="A16" s="1223" t="s">
        <v>869</v>
      </c>
      <c r="B16" s="1224"/>
      <c r="C16" s="1224"/>
      <c r="D16" s="1224"/>
      <c r="E16" s="1224"/>
      <c r="F16" s="1224"/>
      <c r="G16" s="1224"/>
      <c r="H16" s="1224"/>
      <c r="I16" s="1224"/>
      <c r="J16" s="1224"/>
      <c r="K16" s="1224"/>
      <c r="L16" s="1225"/>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76"/>
      <c r="BE16" s="376"/>
      <c r="BF16" s="376"/>
      <c r="BG16" s="376"/>
      <c r="BH16" s="376"/>
      <c r="BI16" s="376"/>
      <c r="BJ16" s="376"/>
      <c r="BK16" s="376"/>
      <c r="BL16" s="376"/>
      <c r="BM16" s="376"/>
      <c r="BN16" s="376"/>
      <c r="BO16" s="376"/>
      <c r="BP16" s="376"/>
      <c r="BQ16" s="376"/>
      <c r="BR16" s="376"/>
      <c r="BS16" s="376"/>
      <c r="BT16" s="376"/>
      <c r="BU16" s="376"/>
      <c r="BV16" s="376"/>
      <c r="BW16" s="376"/>
      <c r="BX16" s="376"/>
      <c r="BY16" s="376"/>
      <c r="BZ16" s="376"/>
      <c r="CA16" s="376"/>
      <c r="CB16" s="376"/>
      <c r="CC16" s="376"/>
      <c r="CD16" s="376"/>
      <c r="CE16" s="376"/>
      <c r="CF16" s="376"/>
      <c r="CG16" s="376"/>
      <c r="CH16" s="376"/>
      <c r="CI16" s="376"/>
      <c r="CJ16" s="376"/>
      <c r="CK16" s="376"/>
      <c r="CL16" s="376"/>
      <c r="CM16" s="376"/>
      <c r="CN16" s="376"/>
      <c r="CO16" s="376"/>
      <c r="CP16" s="376"/>
      <c r="CQ16" s="376"/>
      <c r="CR16" s="376"/>
      <c r="CS16" s="376"/>
      <c r="CT16" s="376"/>
      <c r="CU16" s="376"/>
      <c r="CV16" s="376"/>
      <c r="CW16" s="376"/>
      <c r="CX16" s="376"/>
      <c r="CY16" s="376"/>
      <c r="CZ16" s="376"/>
      <c r="DA16" s="376"/>
      <c r="DB16" s="376"/>
      <c r="DC16" s="376"/>
      <c r="DD16" s="376"/>
      <c r="DE16" s="376"/>
      <c r="DF16" s="376"/>
      <c r="DG16" s="376"/>
      <c r="DH16" s="376"/>
      <c r="DI16" s="376"/>
      <c r="DJ16" s="376"/>
      <c r="DK16" s="376"/>
      <c r="DL16" s="376"/>
      <c r="DM16" s="376"/>
      <c r="DN16" s="376"/>
      <c r="DO16" s="376"/>
      <c r="DP16" s="376"/>
      <c r="DQ16" s="376"/>
      <c r="DR16" s="376"/>
      <c r="DS16" s="376"/>
      <c r="DT16" s="376"/>
      <c r="DU16" s="376"/>
      <c r="DV16" s="376"/>
      <c r="DW16" s="376"/>
      <c r="DX16" s="376"/>
      <c r="DY16" s="376"/>
      <c r="DZ16" s="376"/>
      <c r="EA16" s="376"/>
      <c r="EB16" s="376"/>
      <c r="EC16" s="376"/>
      <c r="ED16" s="376"/>
      <c r="EE16" s="376"/>
      <c r="EF16" s="376"/>
      <c r="EG16" s="376"/>
      <c r="EH16" s="376"/>
      <c r="EI16" s="376"/>
      <c r="EJ16" s="376"/>
      <c r="EK16" s="376"/>
      <c r="EL16" s="376"/>
      <c r="EM16" s="376"/>
      <c r="EN16" s="376"/>
      <c r="EO16" s="376"/>
      <c r="EP16" s="376"/>
      <c r="EQ16" s="376"/>
      <c r="ER16" s="376"/>
      <c r="ES16" s="376"/>
      <c r="ET16" s="376"/>
      <c r="EU16" s="376"/>
      <c r="EV16" s="376"/>
      <c r="EW16" s="376"/>
      <c r="EX16" s="376"/>
      <c r="EY16" s="376"/>
      <c r="EZ16" s="376"/>
      <c r="FA16" s="376"/>
      <c r="FB16" s="376"/>
      <c r="FC16" s="376"/>
      <c r="FD16" s="376"/>
      <c r="FE16" s="376"/>
      <c r="FF16" s="376"/>
      <c r="FG16" s="376"/>
      <c r="FH16" s="376"/>
      <c r="FI16" s="376"/>
      <c r="FJ16" s="376"/>
      <c r="FK16" s="376"/>
      <c r="FL16" s="376"/>
      <c r="FM16" s="376"/>
      <c r="FN16" s="376"/>
      <c r="FO16" s="376"/>
      <c r="FP16" s="376"/>
      <c r="FQ16" s="376"/>
      <c r="FR16" s="376"/>
      <c r="FS16" s="376"/>
      <c r="FT16" s="376"/>
      <c r="FU16" s="376"/>
      <c r="FV16" s="376"/>
      <c r="FW16" s="376"/>
      <c r="FX16" s="376"/>
      <c r="FY16" s="376"/>
      <c r="FZ16" s="376"/>
      <c r="GA16" s="376"/>
      <c r="GB16" s="376"/>
      <c r="GC16" s="376"/>
      <c r="GD16" s="376"/>
      <c r="GE16" s="376"/>
      <c r="GF16" s="376"/>
      <c r="GG16" s="376"/>
      <c r="GH16" s="376"/>
      <c r="GI16" s="376"/>
      <c r="GJ16" s="376"/>
      <c r="GK16" s="376"/>
      <c r="GL16" s="376"/>
      <c r="GM16" s="376"/>
      <c r="GN16" s="376"/>
      <c r="GO16" s="376"/>
      <c r="GP16" s="376"/>
      <c r="GQ16" s="376"/>
      <c r="GR16" s="376"/>
      <c r="GS16" s="376"/>
      <c r="GT16" s="376"/>
      <c r="GU16" s="376"/>
      <c r="GV16" s="376"/>
      <c r="GW16" s="376"/>
      <c r="GX16" s="376"/>
      <c r="GY16" s="376"/>
      <c r="GZ16" s="376"/>
      <c r="HA16" s="376"/>
      <c r="HB16" s="376"/>
      <c r="HC16" s="376"/>
      <c r="HD16" s="376"/>
      <c r="HE16" s="376"/>
      <c r="HF16" s="376"/>
      <c r="HG16" s="376"/>
      <c r="HH16" s="376"/>
      <c r="HI16" s="376"/>
      <c r="HJ16" s="376"/>
      <c r="HK16" s="376"/>
      <c r="HL16" s="376"/>
      <c r="HM16" s="376"/>
      <c r="HN16" s="376"/>
      <c r="HO16" s="376"/>
      <c r="HP16" s="376"/>
      <c r="HQ16" s="376"/>
      <c r="HR16" s="376"/>
      <c r="HS16" s="376"/>
      <c r="HT16" s="376"/>
      <c r="HU16" s="376"/>
      <c r="HV16" s="376"/>
      <c r="HW16" s="376"/>
      <c r="HX16" s="376"/>
      <c r="HY16" s="376"/>
      <c r="HZ16" s="376"/>
      <c r="IA16" s="376"/>
      <c r="IB16" s="376"/>
      <c r="IC16" s="376"/>
      <c r="ID16" s="376"/>
      <c r="IE16" s="376"/>
      <c r="IF16" s="376"/>
      <c r="IG16" s="376"/>
      <c r="IH16" s="376"/>
      <c r="II16" s="376"/>
      <c r="IJ16" s="376"/>
      <c r="IK16" s="376"/>
      <c r="IL16" s="376"/>
      <c r="IM16" s="376"/>
      <c r="IN16" s="376"/>
      <c r="IO16" s="376"/>
      <c r="IP16" s="376"/>
      <c r="IQ16" s="376"/>
      <c r="IR16" s="376"/>
      <c r="IS16" s="376"/>
      <c r="IT16" s="376"/>
      <c r="IU16" s="376"/>
      <c r="IV16" s="376"/>
    </row>
    <row r="17" spans="1:256" ht="15">
      <c r="A17" s="1221" t="s">
        <v>870</v>
      </c>
      <c r="B17" s="1222"/>
      <c r="C17" s="396"/>
      <c r="D17" s="13"/>
      <c r="E17" s="13"/>
      <c r="F17" s="373"/>
      <c r="G17" s="17"/>
      <c r="H17" s="13"/>
      <c r="I17" s="13"/>
      <c r="J17" s="13"/>
      <c r="K17" s="17"/>
      <c r="L17" s="27"/>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row>
    <row r="18" spans="1:256" ht="15">
      <c r="A18" s="1221" t="s">
        <v>871</v>
      </c>
      <c r="B18" s="1222"/>
      <c r="C18" s="396"/>
      <c r="D18" s="13"/>
      <c r="E18" s="13"/>
      <c r="F18" s="373"/>
      <c r="G18" s="17"/>
      <c r="H18" s="13"/>
      <c r="I18" s="13"/>
      <c r="J18" s="13"/>
      <c r="K18" s="17"/>
      <c r="L18" s="27"/>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row>
    <row r="19" spans="1:256" ht="15">
      <c r="A19" s="1221" t="s">
        <v>580</v>
      </c>
      <c r="B19" s="1222"/>
      <c r="C19" s="396"/>
      <c r="D19" s="397"/>
      <c r="E19" s="13"/>
      <c r="F19" s="373"/>
      <c r="G19" s="17"/>
      <c r="H19" s="13"/>
      <c r="I19" s="13"/>
      <c r="J19" s="13"/>
      <c r="K19" s="17"/>
      <c r="L19" s="27"/>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row>
    <row r="20" spans="1:256" ht="15">
      <c r="A20" s="1221"/>
      <c r="B20" s="1222"/>
      <c r="C20" s="396"/>
      <c r="D20" s="397"/>
      <c r="E20" s="13"/>
      <c r="F20" s="373"/>
      <c r="G20" s="17"/>
      <c r="H20" s="13"/>
      <c r="I20" s="13"/>
      <c r="J20" s="13"/>
      <c r="K20" s="17"/>
      <c r="L20" s="27"/>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row>
    <row r="21" spans="1:256" ht="15">
      <c r="A21" s="1242"/>
      <c r="B21" s="1243"/>
      <c r="C21" s="396"/>
      <c r="D21" s="13"/>
      <c r="E21" s="13"/>
      <c r="F21" s="373"/>
      <c r="G21" s="17"/>
      <c r="H21" s="13"/>
      <c r="I21" s="13"/>
      <c r="J21" s="13"/>
      <c r="K21" s="17"/>
      <c r="L21" s="27"/>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row>
    <row r="22" spans="1:256" ht="15.75" thickBot="1">
      <c r="A22" s="1244"/>
      <c r="B22" s="1245"/>
      <c r="C22" s="1280"/>
      <c r="D22" s="1281"/>
      <c r="E22" s="1281"/>
      <c r="F22" s="1281"/>
      <c r="G22" s="1281"/>
      <c r="H22" s="1281"/>
      <c r="I22" s="1281"/>
      <c r="J22" s="1281"/>
      <c r="K22" s="1281"/>
      <c r="L22" s="1282"/>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row>
    <row r="23" spans="1:256" ht="15.75" thickBot="1">
      <c r="A23" s="1246" t="s">
        <v>620</v>
      </c>
      <c r="B23" s="1247"/>
      <c r="C23" s="1247"/>
      <c r="D23" s="1247"/>
      <c r="E23" s="1247"/>
      <c r="F23" s="1247"/>
      <c r="G23" s="1247"/>
      <c r="H23" s="1247"/>
      <c r="I23" s="1247"/>
      <c r="J23" s="1247"/>
      <c r="K23" s="1247"/>
      <c r="L23" s="1248"/>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row>
    <row r="24" spans="1:256" ht="15.75" thickBot="1">
      <c r="A24" s="513"/>
      <c r="B24" s="514"/>
      <c r="C24" s="514"/>
      <c r="D24" s="514"/>
      <c r="E24" s="514"/>
      <c r="F24" s="514"/>
      <c r="G24" s="514"/>
      <c r="H24" s="514"/>
      <c r="I24" s="514"/>
      <c r="J24" s="514"/>
      <c r="K24" s="514"/>
      <c r="L24" s="515"/>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row>
    <row r="25" spans="1:256" ht="15">
      <c r="A25" s="1249" t="s">
        <v>1014</v>
      </c>
      <c r="B25" s="1250"/>
      <c r="C25" s="1250"/>
      <c r="D25" s="1250"/>
      <c r="E25" s="1250"/>
      <c r="F25" s="1251"/>
      <c r="G25" s="1255" t="s">
        <v>599</v>
      </c>
      <c r="H25" s="1256"/>
      <c r="I25" s="1259" t="s">
        <v>600</v>
      </c>
      <c r="J25" s="1260"/>
      <c r="K25" s="1260"/>
      <c r="L25" s="1261"/>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row>
    <row r="26" spans="1:256" ht="15.75" thickBot="1">
      <c r="A26" s="1252"/>
      <c r="B26" s="1253"/>
      <c r="C26" s="1253"/>
      <c r="D26" s="1253"/>
      <c r="E26" s="1253"/>
      <c r="F26" s="1254"/>
      <c r="G26" s="1257"/>
      <c r="H26" s="1258"/>
      <c r="I26" s="1262"/>
      <c r="J26" s="1263"/>
      <c r="K26" s="1263"/>
      <c r="L26" s="1264"/>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row>
    <row r="27" spans="1:256" ht="15.75" thickBot="1">
      <c r="A27" s="20"/>
      <c r="B27" s="20"/>
      <c r="C27" s="20"/>
      <c r="D27" s="1295" t="s">
        <v>109</v>
      </c>
      <c r="E27" s="1296"/>
      <c r="F27" s="1296"/>
      <c r="G27" s="1296"/>
      <c r="H27" s="1296"/>
      <c r="I27" s="1296"/>
      <c r="J27" s="1296"/>
      <c r="K27" s="1297"/>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row>
    <row r="28" spans="1:256">
      <c r="D28" s="2"/>
      <c r="E28" s="2"/>
      <c r="H28" s="2"/>
    </row>
    <row r="29" spans="1:256">
      <c r="B29" s="1268" t="s">
        <v>115</v>
      </c>
      <c r="C29" s="1205"/>
      <c r="D29" s="1205" t="s">
        <v>1</v>
      </c>
      <c r="E29" s="1205"/>
      <c r="F29" s="1205"/>
      <c r="G29" s="1205" t="s">
        <v>57</v>
      </c>
      <c r="H29" s="1205"/>
      <c r="I29" s="1205"/>
      <c r="J29" s="1205" t="s">
        <v>2</v>
      </c>
      <c r="K29" s="1206"/>
    </row>
    <row r="30" spans="1:256" ht="13.5" thickBot="1">
      <c r="B30" s="1298"/>
      <c r="C30" s="1299"/>
      <c r="D30" s="1300"/>
      <c r="E30" s="1300"/>
      <c r="F30" s="1300"/>
      <c r="G30" s="1300"/>
      <c r="H30" s="1300"/>
      <c r="I30" s="1300"/>
      <c r="J30" s="1278"/>
      <c r="K30" s="1279"/>
    </row>
    <row r="31" spans="1:256" ht="15" thickBot="1">
      <c r="A31" s="1283" t="s">
        <v>654</v>
      </c>
      <c r="B31" s="1284"/>
      <c r="C31" s="1284"/>
      <c r="D31" s="1284"/>
      <c r="E31" s="1284"/>
      <c r="F31" s="1284"/>
      <c r="G31" s="1284"/>
      <c r="H31" s="1284"/>
      <c r="I31" s="1284"/>
      <c r="J31" s="1284"/>
      <c r="K31" s="1284"/>
      <c r="L31" s="1285"/>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c r="A32" s="1286"/>
      <c r="B32" s="1287"/>
      <c r="C32" s="1287"/>
      <c r="D32" s="1287"/>
      <c r="E32" s="1287"/>
      <c r="F32" s="1287"/>
      <c r="G32" s="1287"/>
      <c r="H32" s="1287"/>
      <c r="I32" s="1287"/>
      <c r="J32" s="1287"/>
      <c r="K32" s="1287"/>
      <c r="L32" s="1288"/>
    </row>
    <row r="33" spans="1:12">
      <c r="A33" s="1289"/>
      <c r="B33" s="1290"/>
      <c r="C33" s="1290"/>
      <c r="D33" s="1290"/>
      <c r="E33" s="1290"/>
      <c r="F33" s="1290"/>
      <c r="G33" s="1290"/>
      <c r="H33" s="1290"/>
      <c r="I33" s="1290"/>
      <c r="J33" s="1290"/>
      <c r="K33" s="1290"/>
      <c r="L33" s="1291"/>
    </row>
    <row r="34" spans="1:12">
      <c r="A34" s="1289"/>
      <c r="B34" s="1290"/>
      <c r="C34" s="1290"/>
      <c r="D34" s="1290"/>
      <c r="E34" s="1290"/>
      <c r="F34" s="1290"/>
      <c r="G34" s="1290"/>
      <c r="H34" s="1290"/>
      <c r="I34" s="1290"/>
      <c r="J34" s="1290"/>
      <c r="K34" s="1290"/>
      <c r="L34" s="1291"/>
    </row>
    <row r="35" spans="1:12">
      <c r="A35" s="1289"/>
      <c r="B35" s="1290"/>
      <c r="C35" s="1290"/>
      <c r="D35" s="1290"/>
      <c r="E35" s="1290"/>
      <c r="F35" s="1290"/>
      <c r="G35" s="1290"/>
      <c r="H35" s="1290"/>
      <c r="I35" s="1290"/>
      <c r="J35" s="1290"/>
      <c r="K35" s="1290"/>
      <c r="L35" s="1291"/>
    </row>
    <row r="36" spans="1:12">
      <c r="A36" s="1289"/>
      <c r="B36" s="1290"/>
      <c r="C36" s="1290"/>
      <c r="D36" s="1290"/>
      <c r="E36" s="1290"/>
      <c r="F36" s="1290"/>
      <c r="G36" s="1290"/>
      <c r="H36" s="1290"/>
      <c r="I36" s="1290"/>
      <c r="J36" s="1290"/>
      <c r="K36" s="1290"/>
      <c r="L36" s="1291"/>
    </row>
    <row r="37" spans="1:12">
      <c r="A37" s="1289"/>
      <c r="B37" s="1290"/>
      <c r="C37" s="1290"/>
      <c r="D37" s="1290"/>
      <c r="E37" s="1290"/>
      <c r="F37" s="1290"/>
      <c r="G37" s="1290"/>
      <c r="H37" s="1290"/>
      <c r="I37" s="1290"/>
      <c r="J37" s="1290"/>
      <c r="K37" s="1290"/>
      <c r="L37" s="1291"/>
    </row>
    <row r="38" spans="1:12">
      <c r="A38" s="1289"/>
      <c r="B38" s="1290"/>
      <c r="C38" s="1290"/>
      <c r="D38" s="1290"/>
      <c r="E38" s="1290"/>
      <c r="F38" s="1290"/>
      <c r="G38" s="1290"/>
      <c r="H38" s="1290"/>
      <c r="I38" s="1290"/>
      <c r="J38" s="1290"/>
      <c r="K38" s="1290"/>
      <c r="L38" s="1291"/>
    </row>
    <row r="39" spans="1:12">
      <c r="A39" s="1289"/>
      <c r="B39" s="1290"/>
      <c r="C39" s="1290"/>
      <c r="D39" s="1290"/>
      <c r="E39" s="1290"/>
      <c r="F39" s="1290"/>
      <c r="G39" s="1290"/>
      <c r="H39" s="1290"/>
      <c r="I39" s="1290"/>
      <c r="J39" s="1290"/>
      <c r="K39" s="1290"/>
      <c r="L39" s="1291"/>
    </row>
    <row r="40" spans="1:12">
      <c r="A40" s="1289"/>
      <c r="B40" s="1290"/>
      <c r="C40" s="1290"/>
      <c r="D40" s="1290"/>
      <c r="E40" s="1290"/>
      <c r="F40" s="1290"/>
      <c r="G40" s="1290"/>
      <c r="H40" s="1290"/>
      <c r="I40" s="1290"/>
      <c r="J40" s="1290"/>
      <c r="K40" s="1290"/>
      <c r="L40" s="1291"/>
    </row>
    <row r="41" spans="1:12">
      <c r="A41" s="1289"/>
      <c r="B41" s="1290"/>
      <c r="C41" s="1290"/>
      <c r="D41" s="1290"/>
      <c r="E41" s="1290"/>
      <c r="F41" s="1290"/>
      <c r="G41" s="1290"/>
      <c r="H41" s="1290"/>
      <c r="I41" s="1290"/>
      <c r="J41" s="1290"/>
      <c r="K41" s="1290"/>
      <c r="L41" s="1291"/>
    </row>
    <row r="42" spans="1:12">
      <c r="A42" s="1289"/>
      <c r="B42" s="1290"/>
      <c r="C42" s="1290"/>
      <c r="D42" s="1290"/>
      <c r="E42" s="1290"/>
      <c r="F42" s="1290"/>
      <c r="G42" s="1290"/>
      <c r="H42" s="1290"/>
      <c r="I42" s="1290"/>
      <c r="J42" s="1290"/>
      <c r="K42" s="1290"/>
      <c r="L42" s="1291"/>
    </row>
    <row r="43" spans="1:12">
      <c r="A43" s="1289"/>
      <c r="B43" s="1290"/>
      <c r="C43" s="1290"/>
      <c r="D43" s="1290"/>
      <c r="E43" s="1290"/>
      <c r="F43" s="1290"/>
      <c r="G43" s="1290"/>
      <c r="H43" s="1290"/>
      <c r="I43" s="1290"/>
      <c r="J43" s="1290"/>
      <c r="K43" s="1290"/>
      <c r="L43" s="1291"/>
    </row>
    <row r="44" spans="1:12">
      <c r="A44" s="1289"/>
      <c r="B44" s="1290"/>
      <c r="C44" s="1290"/>
      <c r="D44" s="1290"/>
      <c r="E44" s="1290"/>
      <c r="F44" s="1290"/>
      <c r="G44" s="1290"/>
      <c r="H44" s="1290"/>
      <c r="I44" s="1290"/>
      <c r="J44" s="1290"/>
      <c r="K44" s="1290"/>
      <c r="L44" s="1291"/>
    </row>
    <row r="45" spans="1:12">
      <c r="A45" s="1289"/>
      <c r="B45" s="1290"/>
      <c r="C45" s="1290"/>
      <c r="D45" s="1290"/>
      <c r="E45" s="1290"/>
      <c r="F45" s="1290"/>
      <c r="G45" s="1290"/>
      <c r="H45" s="1290"/>
      <c r="I45" s="1290"/>
      <c r="J45" s="1290"/>
      <c r="K45" s="1290"/>
      <c r="L45" s="1291"/>
    </row>
    <row r="46" spans="1:12">
      <c r="A46" s="1289"/>
      <c r="B46" s="1290"/>
      <c r="C46" s="1290"/>
      <c r="D46" s="1290"/>
      <c r="E46" s="1290"/>
      <c r="F46" s="1290"/>
      <c r="G46" s="1290"/>
      <c r="H46" s="1290"/>
      <c r="I46" s="1290"/>
      <c r="J46" s="1290"/>
      <c r="K46" s="1290"/>
      <c r="L46" s="1291"/>
    </row>
    <row r="47" spans="1:12">
      <c r="A47" s="1289"/>
      <c r="B47" s="1290"/>
      <c r="C47" s="1290"/>
      <c r="D47" s="1290"/>
      <c r="E47" s="1290"/>
      <c r="F47" s="1290"/>
      <c r="G47" s="1290"/>
      <c r="H47" s="1290"/>
      <c r="I47" s="1290"/>
      <c r="J47" s="1290"/>
      <c r="K47" s="1290"/>
      <c r="L47" s="1291"/>
    </row>
    <row r="48" spans="1:12">
      <c r="A48" s="1289"/>
      <c r="B48" s="1290"/>
      <c r="C48" s="1290"/>
      <c r="D48" s="1290"/>
      <c r="E48" s="1290"/>
      <c r="F48" s="1290"/>
      <c r="G48" s="1290"/>
      <c r="H48" s="1290"/>
      <c r="I48" s="1290"/>
      <c r="J48" s="1290"/>
      <c r="K48" s="1290"/>
      <c r="L48" s="1291"/>
    </row>
    <row r="49" spans="1:12">
      <c r="A49" s="1289"/>
      <c r="B49" s="1290"/>
      <c r="C49" s="1290"/>
      <c r="D49" s="1290"/>
      <c r="E49" s="1290"/>
      <c r="F49" s="1290"/>
      <c r="G49" s="1290"/>
      <c r="H49" s="1290"/>
      <c r="I49" s="1290"/>
      <c r="J49" s="1290"/>
      <c r="K49" s="1290"/>
      <c r="L49" s="1291"/>
    </row>
    <row r="50" spans="1:12">
      <c r="A50" s="1289"/>
      <c r="B50" s="1290"/>
      <c r="C50" s="1290"/>
      <c r="D50" s="1290"/>
      <c r="E50" s="1290"/>
      <c r="F50" s="1290"/>
      <c r="G50" s="1290"/>
      <c r="H50" s="1290"/>
      <c r="I50" s="1290"/>
      <c r="J50" s="1290"/>
      <c r="K50" s="1290"/>
      <c r="L50" s="1291"/>
    </row>
    <row r="51" spans="1:12">
      <c r="A51" s="1289"/>
      <c r="B51" s="1290"/>
      <c r="C51" s="1290"/>
      <c r="D51" s="1290"/>
      <c r="E51" s="1290"/>
      <c r="F51" s="1290"/>
      <c r="G51" s="1290"/>
      <c r="H51" s="1290"/>
      <c r="I51" s="1290"/>
      <c r="J51" s="1290"/>
      <c r="K51" s="1290"/>
      <c r="L51" s="1291"/>
    </row>
    <row r="52" spans="1:12">
      <c r="A52" s="1289"/>
      <c r="B52" s="1290"/>
      <c r="C52" s="1290"/>
      <c r="D52" s="1290"/>
      <c r="E52" s="1290"/>
      <c r="F52" s="1290"/>
      <c r="G52" s="1290"/>
      <c r="H52" s="1290"/>
      <c r="I52" s="1290"/>
      <c r="J52" s="1290"/>
      <c r="K52" s="1290"/>
      <c r="L52" s="1291"/>
    </row>
    <row r="53" spans="1:12">
      <c r="A53" s="1289"/>
      <c r="B53" s="1290"/>
      <c r="C53" s="1290"/>
      <c r="D53" s="1290"/>
      <c r="E53" s="1290"/>
      <c r="F53" s="1290"/>
      <c r="G53" s="1290"/>
      <c r="H53" s="1290"/>
      <c r="I53" s="1290"/>
      <c r="J53" s="1290"/>
      <c r="K53" s="1290"/>
      <c r="L53" s="1291"/>
    </row>
    <row r="54" spans="1:12">
      <c r="A54" s="1289"/>
      <c r="B54" s="1290"/>
      <c r="C54" s="1290"/>
      <c r="D54" s="1290"/>
      <c r="E54" s="1290"/>
      <c r="F54" s="1290"/>
      <c r="G54" s="1290"/>
      <c r="H54" s="1290"/>
      <c r="I54" s="1290"/>
      <c r="J54" s="1290"/>
      <c r="K54" s="1290"/>
      <c r="L54" s="1291"/>
    </row>
    <row r="55" spans="1:12">
      <c r="A55" s="1289"/>
      <c r="B55" s="1290"/>
      <c r="C55" s="1290"/>
      <c r="D55" s="1290"/>
      <c r="E55" s="1290"/>
      <c r="F55" s="1290"/>
      <c r="G55" s="1290"/>
      <c r="H55" s="1290"/>
      <c r="I55" s="1290"/>
      <c r="J55" s="1290"/>
      <c r="K55" s="1290"/>
      <c r="L55" s="1291"/>
    </row>
    <row r="56" spans="1:12">
      <c r="A56" s="1289"/>
      <c r="B56" s="1290"/>
      <c r="C56" s="1290"/>
      <c r="D56" s="1290"/>
      <c r="E56" s="1290"/>
      <c r="F56" s="1290"/>
      <c r="G56" s="1290"/>
      <c r="H56" s="1290"/>
      <c r="I56" s="1290"/>
      <c r="J56" s="1290"/>
      <c r="K56" s="1290"/>
      <c r="L56" s="1291"/>
    </row>
    <row r="57" spans="1:12">
      <c r="A57" s="1289"/>
      <c r="B57" s="1290"/>
      <c r="C57" s="1290"/>
      <c r="D57" s="1290"/>
      <c r="E57" s="1290"/>
      <c r="F57" s="1290"/>
      <c r="G57" s="1290"/>
      <c r="H57" s="1290"/>
      <c r="I57" s="1290"/>
      <c r="J57" s="1290"/>
      <c r="K57" s="1290"/>
      <c r="L57" s="1291"/>
    </row>
    <row r="58" spans="1:12" ht="13.5" thickBot="1">
      <c r="A58" s="1292"/>
      <c r="B58" s="1293"/>
      <c r="C58" s="1293"/>
      <c r="D58" s="1293"/>
      <c r="E58" s="1293"/>
      <c r="F58" s="1293"/>
      <c r="G58" s="1293"/>
      <c r="H58" s="1293"/>
      <c r="I58" s="1293"/>
      <c r="J58" s="1293"/>
      <c r="K58" s="1293"/>
      <c r="L58" s="1294"/>
    </row>
  </sheetData>
  <mergeCells count="54">
    <mergeCell ref="A31:L31"/>
    <mergeCell ref="A32:L58"/>
    <mergeCell ref="D27:K27"/>
    <mergeCell ref="B29:C29"/>
    <mergeCell ref="D29:F29"/>
    <mergeCell ref="G29:I29"/>
    <mergeCell ref="J29:K29"/>
    <mergeCell ref="B30:C30"/>
    <mergeCell ref="D30:F30"/>
    <mergeCell ref="G30:I30"/>
    <mergeCell ref="A18:B18"/>
    <mergeCell ref="A19:B19"/>
    <mergeCell ref="A20:B20"/>
    <mergeCell ref="A21:B21"/>
    <mergeCell ref="J30:K30"/>
    <mergeCell ref="A22:B22"/>
    <mergeCell ref="C22:L22"/>
    <mergeCell ref="A23:L23"/>
    <mergeCell ref="A25:F26"/>
    <mergeCell ref="G25:H26"/>
    <mergeCell ref="I25:L26"/>
    <mergeCell ref="H14:J14"/>
    <mergeCell ref="K14:K15"/>
    <mergeCell ref="L14:L15"/>
    <mergeCell ref="A16:L16"/>
    <mergeCell ref="A17:B17"/>
    <mergeCell ref="A14:B15"/>
    <mergeCell ref="C14:C15"/>
    <mergeCell ref="D14:E14"/>
    <mergeCell ref="F14:F15"/>
    <mergeCell ref="G14:G15"/>
    <mergeCell ref="A8:L8"/>
    <mergeCell ref="A9:C9"/>
    <mergeCell ref="A11:C11"/>
    <mergeCell ref="A12:C12"/>
    <mergeCell ref="A13:C13"/>
    <mergeCell ref="D13:L13"/>
    <mergeCell ref="D12:L12"/>
    <mergeCell ref="D11:L11"/>
    <mergeCell ref="D9:L9"/>
    <mergeCell ref="A10:C10"/>
    <mergeCell ref="D10:L10"/>
    <mergeCell ref="A5:C5"/>
    <mergeCell ref="D5:G5"/>
    <mergeCell ref="H5:J5"/>
    <mergeCell ref="K5:L5"/>
    <mergeCell ref="B6:G6"/>
    <mergeCell ref="H6:J6"/>
    <mergeCell ref="K6:L6"/>
    <mergeCell ref="A1:L1"/>
    <mergeCell ref="C2:G2"/>
    <mergeCell ref="I2:L2"/>
    <mergeCell ref="C3:G3"/>
    <mergeCell ref="I3:L3"/>
  </mergeCells>
  <pageMargins left="0.17" right="0.25" top="0.41" bottom="0.68" header="0.17" footer="0.16"/>
  <pageSetup scale="80" orientation="portrait" r:id="rId1"/>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colBreaks count="1" manualBreakCount="1">
    <brk id="1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R48"/>
  <sheetViews>
    <sheetView view="pageLayout" zoomScaleNormal="100" workbookViewId="0">
      <selection sqref="A1:O1"/>
    </sheetView>
  </sheetViews>
  <sheetFormatPr defaultColWidth="9.140625" defaultRowHeight="12.75"/>
  <cols>
    <col min="1" max="1" width="4.5703125" style="2" customWidth="1"/>
    <col min="2" max="2" width="13.85546875" style="2" customWidth="1"/>
    <col min="3" max="3" width="8" style="2" customWidth="1"/>
    <col min="4" max="4" width="8.85546875" style="5" customWidth="1"/>
    <col min="5" max="5" width="10.85546875" style="5" customWidth="1"/>
    <col min="6" max="7" width="10.85546875" style="2" customWidth="1"/>
    <col min="8" max="8" width="9.140625" style="9" customWidth="1"/>
    <col min="9" max="13" width="9.140625" style="2" customWidth="1"/>
    <col min="14" max="15" width="4.140625" style="2" customWidth="1"/>
    <col min="16" max="16384" width="9.140625" style="2"/>
  </cols>
  <sheetData>
    <row r="1" spans="1:18" ht="57" customHeight="1" thickBot="1">
      <c r="A1" s="1269" t="s">
        <v>640</v>
      </c>
      <c r="B1" s="866"/>
      <c r="C1" s="866"/>
      <c r="D1" s="866"/>
      <c r="E1" s="866"/>
      <c r="F1" s="866"/>
      <c r="G1" s="866"/>
      <c r="H1" s="866"/>
      <c r="I1" s="866"/>
      <c r="J1" s="866"/>
      <c r="K1" s="866"/>
      <c r="L1" s="866"/>
      <c r="M1" s="866"/>
      <c r="N1" s="866"/>
      <c r="O1" s="867"/>
    </row>
    <row r="2" spans="1:18" ht="12" customHeight="1">
      <c r="A2" s="43" t="s">
        <v>106</v>
      </c>
      <c r="B2" s="44"/>
      <c r="C2" s="1318" t="str">
        <f>INTRO!$C$26</f>
        <v xml:space="preserve">SUPPLIER NAME </v>
      </c>
      <c r="D2" s="1319"/>
      <c r="E2" s="1319"/>
      <c r="F2" s="1319"/>
      <c r="G2" s="1320"/>
      <c r="H2" s="33" t="s">
        <v>4</v>
      </c>
      <c r="I2" s="1321" t="str">
        <f>INTRO!$C$20</f>
        <v>PART NUMBER</v>
      </c>
      <c r="J2" s="1322"/>
      <c r="K2" s="1322"/>
      <c r="L2" s="1322"/>
      <c r="M2" s="1322"/>
      <c r="N2" s="1322"/>
      <c r="O2" s="1323"/>
      <c r="Q2" s="10"/>
      <c r="R2" s="5"/>
    </row>
    <row r="3" spans="1:18" ht="13.5" thickBot="1">
      <c r="A3" s="46" t="s">
        <v>117</v>
      </c>
      <c r="B3" s="536"/>
      <c r="C3" s="1324">
        <f>INTRO!$C$27</f>
        <v>101112</v>
      </c>
      <c r="D3" s="1325"/>
      <c r="E3" s="1325"/>
      <c r="F3" s="1325"/>
      <c r="G3" s="1326"/>
      <c r="H3" s="41" t="s">
        <v>108</v>
      </c>
      <c r="I3" s="1327" t="str">
        <f>INTRO!$C$19</f>
        <v>PART NAME</v>
      </c>
      <c r="J3" s="1328"/>
      <c r="K3" s="1328"/>
      <c r="L3" s="1328"/>
      <c r="M3" s="1328"/>
      <c r="N3" s="1328"/>
      <c r="O3" s="1329"/>
    </row>
    <row r="4" spans="1:18" ht="13.5" thickBot="1">
      <c r="A4" s="412"/>
      <c r="B4" s="4"/>
      <c r="C4" s="49"/>
      <c r="D4" s="49"/>
      <c r="E4" s="49"/>
      <c r="F4" s="49"/>
      <c r="G4" s="49"/>
      <c r="H4" s="42"/>
      <c r="I4" s="50"/>
      <c r="J4" s="50"/>
      <c r="K4" s="50"/>
      <c r="L4" s="50"/>
      <c r="M4" s="50"/>
      <c r="N4" s="50"/>
      <c r="O4" s="413"/>
    </row>
    <row r="5" spans="1:18" ht="12.75" customHeight="1">
      <c r="A5" s="1192" t="s">
        <v>107</v>
      </c>
      <c r="B5" s="1167"/>
      <c r="C5" s="1167"/>
      <c r="D5" s="1317" t="s">
        <v>119</v>
      </c>
      <c r="E5" s="1168"/>
      <c r="F5" s="1168"/>
      <c r="G5" s="1169"/>
      <c r="H5" s="1167" t="s">
        <v>605</v>
      </c>
      <c r="I5" s="1167"/>
      <c r="J5" s="1167"/>
      <c r="K5" s="1167"/>
      <c r="L5" s="1167"/>
      <c r="M5" s="1167"/>
      <c r="N5" s="1183" t="str">
        <f>INTRO!$C$21</f>
        <v>ERL</v>
      </c>
      <c r="O5" s="1184"/>
      <c r="Q5" s="10"/>
      <c r="R5" s="4"/>
    </row>
    <row r="6" spans="1:18" ht="13.5" thickBot="1">
      <c r="A6" s="134" t="s">
        <v>3</v>
      </c>
      <c r="B6" s="1305" t="s">
        <v>119</v>
      </c>
      <c r="C6" s="1190"/>
      <c r="D6" s="1190"/>
      <c r="E6" s="1190"/>
      <c r="F6" s="1190"/>
      <c r="G6" s="1191"/>
      <c r="H6" s="1197" t="s">
        <v>119</v>
      </c>
      <c r="I6" s="1197"/>
      <c r="J6" s="1197"/>
      <c r="K6" s="1197"/>
      <c r="L6" s="1197"/>
      <c r="M6" s="1197"/>
      <c r="N6" s="1189"/>
      <c r="O6" s="1195"/>
    </row>
    <row r="7" spans="1:18" s="380" customFormat="1" ht="13.5" thickBot="1">
      <c r="A7" s="537" t="s">
        <v>589</v>
      </c>
      <c r="B7" s="538"/>
      <c r="C7" s="538"/>
      <c r="D7" s="538"/>
      <c r="E7" s="538"/>
      <c r="F7" s="538"/>
      <c r="G7" s="538"/>
      <c r="H7" s="539"/>
      <c r="I7" s="539"/>
      <c r="J7" s="539"/>
      <c r="K7" s="539"/>
      <c r="L7" s="539"/>
      <c r="M7" s="539"/>
      <c r="N7" s="538"/>
      <c r="O7" s="540"/>
    </row>
    <row r="8" spans="1:18" ht="18.75" customHeight="1">
      <c r="A8" s="1306" t="s">
        <v>55</v>
      </c>
      <c r="B8" s="1196" t="s">
        <v>607</v>
      </c>
      <c r="C8" s="1196"/>
      <c r="D8" s="1196" t="s">
        <v>608</v>
      </c>
      <c r="E8" s="1196"/>
      <c r="F8" s="1196" t="s">
        <v>585</v>
      </c>
      <c r="G8" s="1196" t="s">
        <v>590</v>
      </c>
      <c r="H8" s="1311" t="s">
        <v>588</v>
      </c>
      <c r="I8" s="1312"/>
      <c r="J8" s="1312"/>
      <c r="K8" s="1312"/>
      <c r="L8" s="1312"/>
      <c r="M8" s="1312"/>
      <c r="N8" s="1196" t="s">
        <v>56</v>
      </c>
      <c r="O8" s="1313" t="s">
        <v>103</v>
      </c>
    </row>
    <row r="9" spans="1:18">
      <c r="A9" s="1307"/>
      <c r="B9" s="1229"/>
      <c r="C9" s="1229"/>
      <c r="D9" s="1229"/>
      <c r="E9" s="1229"/>
      <c r="F9" s="1229"/>
      <c r="G9" s="1229"/>
      <c r="H9" s="1315" t="s">
        <v>112</v>
      </c>
      <c r="I9" s="1315"/>
      <c r="J9" s="1316" t="s">
        <v>113</v>
      </c>
      <c r="K9" s="1316"/>
      <c r="L9" s="1316" t="s">
        <v>114</v>
      </c>
      <c r="M9" s="1316"/>
      <c r="N9" s="1229"/>
      <c r="O9" s="1231"/>
    </row>
    <row r="10" spans="1:18" s="11" customFormat="1" ht="21.75" customHeight="1" thickBot="1">
      <c r="A10" s="1308"/>
      <c r="B10" s="1309"/>
      <c r="C10" s="1309"/>
      <c r="D10" s="1309"/>
      <c r="E10" s="1309"/>
      <c r="F10" s="1310"/>
      <c r="G10" s="1309"/>
      <c r="H10" s="534" t="s">
        <v>586</v>
      </c>
      <c r="I10" s="534" t="s">
        <v>587</v>
      </c>
      <c r="J10" s="534" t="s">
        <v>586</v>
      </c>
      <c r="K10" s="534" t="s">
        <v>587</v>
      </c>
      <c r="L10" s="534" t="s">
        <v>586</v>
      </c>
      <c r="M10" s="534" t="s">
        <v>587</v>
      </c>
      <c r="N10" s="1309"/>
      <c r="O10" s="1314"/>
    </row>
    <row r="11" spans="1:18" s="16" customFormat="1" ht="15">
      <c r="A11" s="386"/>
      <c r="B11" s="1304"/>
      <c r="C11" s="1304"/>
      <c r="D11" s="1304"/>
      <c r="E11" s="1304"/>
      <c r="F11" s="382"/>
      <c r="G11" s="382"/>
      <c r="H11" s="535"/>
      <c r="I11" s="535"/>
      <c r="J11" s="535"/>
      <c r="K11" s="535"/>
      <c r="L11" s="535"/>
      <c r="M11" s="535"/>
      <c r="N11" s="382"/>
      <c r="O11" s="387"/>
    </row>
    <row r="12" spans="1:18" s="16" customFormat="1" ht="15">
      <c r="A12" s="388"/>
      <c r="B12" s="1301"/>
      <c r="C12" s="1301"/>
      <c r="D12" s="1301"/>
      <c r="E12" s="1301"/>
      <c r="F12" s="374"/>
      <c r="G12" s="374"/>
      <c r="H12" s="374"/>
      <c r="I12" s="374"/>
      <c r="J12" s="374"/>
      <c r="K12" s="374"/>
      <c r="L12" s="374"/>
      <c r="M12" s="374"/>
      <c r="N12" s="374"/>
      <c r="O12" s="389"/>
    </row>
    <row r="13" spans="1:18" s="16" customFormat="1" ht="15">
      <c r="A13" s="388"/>
      <c r="B13" s="1301"/>
      <c r="C13" s="1301"/>
      <c r="D13" s="1301"/>
      <c r="E13" s="1301"/>
      <c r="F13" s="374"/>
      <c r="G13" s="374"/>
      <c r="H13" s="374"/>
      <c r="I13" s="374"/>
      <c r="J13" s="374"/>
      <c r="K13" s="374"/>
      <c r="L13" s="374"/>
      <c r="M13" s="374"/>
      <c r="N13" s="374"/>
      <c r="O13" s="389"/>
    </row>
    <row r="14" spans="1:18" s="16" customFormat="1" ht="15">
      <c r="A14" s="388"/>
      <c r="B14" s="1301"/>
      <c r="C14" s="1301"/>
      <c r="D14" s="1301"/>
      <c r="E14" s="1301"/>
      <c r="F14" s="374"/>
      <c r="G14" s="374"/>
      <c r="H14" s="374"/>
      <c r="I14" s="374"/>
      <c r="J14" s="374"/>
      <c r="K14" s="374"/>
      <c r="L14" s="374"/>
      <c r="M14" s="374"/>
      <c r="N14" s="374"/>
      <c r="O14" s="389"/>
    </row>
    <row r="15" spans="1:18" s="16" customFormat="1" ht="15">
      <c r="A15" s="388"/>
      <c r="B15" s="1301"/>
      <c r="C15" s="1301"/>
      <c r="D15" s="1301"/>
      <c r="E15" s="1301"/>
      <c r="F15" s="374"/>
      <c r="G15" s="374"/>
      <c r="H15" s="374"/>
      <c r="I15" s="374"/>
      <c r="J15" s="374"/>
      <c r="K15" s="374"/>
      <c r="L15" s="374"/>
      <c r="M15" s="374"/>
      <c r="N15" s="374"/>
      <c r="O15" s="389"/>
    </row>
    <row r="16" spans="1:18" s="16" customFormat="1" ht="15">
      <c r="A16" s="388"/>
      <c r="B16" s="1301"/>
      <c r="C16" s="1301"/>
      <c r="D16" s="1301"/>
      <c r="E16" s="1301"/>
      <c r="F16" s="374"/>
      <c r="G16" s="374"/>
      <c r="H16" s="374"/>
      <c r="I16" s="374"/>
      <c r="J16" s="374"/>
      <c r="K16" s="374"/>
      <c r="L16" s="374"/>
      <c r="M16" s="374"/>
      <c r="N16" s="374"/>
      <c r="O16" s="389"/>
    </row>
    <row r="17" spans="1:15" s="16" customFormat="1" ht="15">
      <c r="A17" s="388"/>
      <c r="B17" s="1301"/>
      <c r="C17" s="1301"/>
      <c r="D17" s="1303"/>
      <c r="E17" s="1303"/>
      <c r="F17" s="374"/>
      <c r="G17" s="374"/>
      <c r="H17" s="374"/>
      <c r="I17" s="374"/>
      <c r="J17" s="374"/>
      <c r="K17" s="374"/>
      <c r="L17" s="374"/>
      <c r="M17" s="374"/>
      <c r="N17" s="374"/>
      <c r="O17" s="389"/>
    </row>
    <row r="18" spans="1:15" s="16" customFormat="1" ht="15">
      <c r="A18" s="388"/>
      <c r="B18" s="1301"/>
      <c r="C18" s="1301"/>
      <c r="D18" s="1303"/>
      <c r="E18" s="1303"/>
      <c r="F18" s="374"/>
      <c r="G18" s="374"/>
      <c r="H18" s="374"/>
      <c r="I18" s="374"/>
      <c r="J18" s="374"/>
      <c r="K18" s="374"/>
      <c r="L18" s="374"/>
      <c r="M18" s="374"/>
      <c r="N18" s="374"/>
      <c r="O18" s="389"/>
    </row>
    <row r="19" spans="1:15" s="16" customFormat="1" ht="15">
      <c r="A19" s="388"/>
      <c r="B19" s="1301"/>
      <c r="C19" s="1301"/>
      <c r="D19" s="1301"/>
      <c r="E19" s="1301"/>
      <c r="F19" s="374"/>
      <c r="G19" s="374"/>
      <c r="H19" s="374"/>
      <c r="I19" s="374"/>
      <c r="J19" s="374"/>
      <c r="K19" s="374"/>
      <c r="L19" s="374"/>
      <c r="M19" s="374"/>
      <c r="N19" s="374"/>
      <c r="O19" s="389"/>
    </row>
    <row r="20" spans="1:15" s="16" customFormat="1" ht="15">
      <c r="A20" s="388"/>
      <c r="B20" s="1301"/>
      <c r="C20" s="1301"/>
      <c r="D20" s="1301"/>
      <c r="E20" s="1301"/>
      <c r="F20" s="374"/>
      <c r="G20" s="374"/>
      <c r="H20" s="374"/>
      <c r="I20" s="374"/>
      <c r="J20" s="374"/>
      <c r="K20" s="374"/>
      <c r="L20" s="374"/>
      <c r="M20" s="374"/>
      <c r="N20" s="374"/>
      <c r="O20" s="389"/>
    </row>
    <row r="21" spans="1:15" s="16" customFormat="1" ht="15">
      <c r="A21" s="388"/>
      <c r="B21" s="1301"/>
      <c r="C21" s="1301"/>
      <c r="D21" s="1301"/>
      <c r="E21" s="1301"/>
      <c r="F21" s="374"/>
      <c r="G21" s="374"/>
      <c r="H21" s="374"/>
      <c r="I21" s="374"/>
      <c r="J21" s="374"/>
      <c r="K21" s="374"/>
      <c r="L21" s="374"/>
      <c r="M21" s="374"/>
      <c r="N21" s="374"/>
      <c r="O21" s="389"/>
    </row>
    <row r="22" spans="1:15" s="16" customFormat="1" ht="15">
      <c r="A22" s="388"/>
      <c r="B22" s="1301"/>
      <c r="C22" s="1301"/>
      <c r="D22" s="1301"/>
      <c r="E22" s="1301"/>
      <c r="F22" s="374"/>
      <c r="G22" s="374"/>
      <c r="H22" s="374"/>
      <c r="I22" s="374"/>
      <c r="J22" s="374"/>
      <c r="K22" s="374"/>
      <c r="L22" s="374"/>
      <c r="M22" s="374"/>
      <c r="N22" s="374"/>
      <c r="O22" s="389"/>
    </row>
    <row r="23" spans="1:15" s="16" customFormat="1" ht="15">
      <c r="A23" s="388"/>
      <c r="B23" s="1301"/>
      <c r="C23" s="1301"/>
      <c r="D23" s="1301"/>
      <c r="E23" s="1301"/>
      <c r="F23" s="374"/>
      <c r="G23" s="374"/>
      <c r="H23" s="374"/>
      <c r="I23" s="374"/>
      <c r="J23" s="374"/>
      <c r="K23" s="374"/>
      <c r="L23" s="374"/>
      <c r="M23" s="374"/>
      <c r="N23" s="374"/>
      <c r="O23" s="389"/>
    </row>
    <row r="24" spans="1:15" s="16" customFormat="1" ht="15">
      <c r="A24" s="388"/>
      <c r="B24" s="1301"/>
      <c r="C24" s="1301"/>
      <c r="D24" s="1301"/>
      <c r="E24" s="1301"/>
      <c r="F24" s="374"/>
      <c r="G24" s="374"/>
      <c r="H24" s="374"/>
      <c r="I24" s="374"/>
      <c r="J24" s="374"/>
      <c r="K24" s="374"/>
      <c r="L24" s="374"/>
      <c r="M24" s="374"/>
      <c r="N24" s="374"/>
      <c r="O24" s="389"/>
    </row>
    <row r="25" spans="1:15" s="16" customFormat="1" ht="15">
      <c r="A25" s="388"/>
      <c r="B25" s="1301"/>
      <c r="C25" s="1301"/>
      <c r="D25" s="1301"/>
      <c r="E25" s="1301"/>
      <c r="F25" s="374"/>
      <c r="G25" s="374"/>
      <c r="H25" s="374"/>
      <c r="I25" s="374"/>
      <c r="J25" s="374"/>
      <c r="K25" s="374"/>
      <c r="L25" s="374"/>
      <c r="M25" s="374"/>
      <c r="N25" s="374"/>
      <c r="O25" s="389"/>
    </row>
    <row r="26" spans="1:15" s="16" customFormat="1" ht="15">
      <c r="A26" s="388"/>
      <c r="B26" s="1301"/>
      <c r="C26" s="1301"/>
      <c r="D26" s="1301"/>
      <c r="E26" s="1301"/>
      <c r="F26" s="374"/>
      <c r="G26" s="374"/>
      <c r="H26" s="374"/>
      <c r="I26" s="374"/>
      <c r="J26" s="374"/>
      <c r="K26" s="374"/>
      <c r="L26" s="374"/>
      <c r="M26" s="374"/>
      <c r="N26" s="374"/>
      <c r="O26" s="389"/>
    </row>
    <row r="27" spans="1:15" s="16" customFormat="1" ht="15">
      <c r="A27" s="388"/>
      <c r="B27" s="1301"/>
      <c r="C27" s="1301"/>
      <c r="D27" s="1301"/>
      <c r="E27" s="1301"/>
      <c r="F27" s="374"/>
      <c r="G27" s="374"/>
      <c r="H27" s="374"/>
      <c r="I27" s="374"/>
      <c r="J27" s="374"/>
      <c r="K27" s="374"/>
      <c r="L27" s="374"/>
      <c r="M27" s="374"/>
      <c r="N27" s="374"/>
      <c r="O27" s="389"/>
    </row>
    <row r="28" spans="1:15" s="16" customFormat="1" ht="15">
      <c r="A28" s="388"/>
      <c r="B28" s="1301"/>
      <c r="C28" s="1301"/>
      <c r="D28" s="1301"/>
      <c r="E28" s="1301"/>
      <c r="F28" s="374"/>
      <c r="G28" s="374"/>
      <c r="H28" s="374"/>
      <c r="I28" s="374"/>
      <c r="J28" s="374"/>
      <c r="K28" s="374"/>
      <c r="L28" s="374"/>
      <c r="M28" s="374"/>
      <c r="N28" s="374"/>
      <c r="O28" s="389"/>
    </row>
    <row r="29" spans="1:15" s="16" customFormat="1" ht="15">
      <c r="A29" s="388"/>
      <c r="B29" s="1301"/>
      <c r="C29" s="1301"/>
      <c r="D29" s="1301"/>
      <c r="E29" s="1301"/>
      <c r="F29" s="374"/>
      <c r="G29" s="374"/>
      <c r="H29" s="374"/>
      <c r="I29" s="374"/>
      <c r="J29" s="374"/>
      <c r="K29" s="374"/>
      <c r="L29" s="374"/>
      <c r="M29" s="374"/>
      <c r="N29" s="374"/>
      <c r="O29" s="389"/>
    </row>
    <row r="30" spans="1:15" s="16" customFormat="1" ht="15">
      <c r="A30" s="388"/>
      <c r="B30" s="1301"/>
      <c r="C30" s="1301"/>
      <c r="D30" s="1301"/>
      <c r="E30" s="1301"/>
      <c r="F30" s="374"/>
      <c r="G30" s="374"/>
      <c r="H30" s="374"/>
      <c r="I30" s="374"/>
      <c r="J30" s="374"/>
      <c r="K30" s="374"/>
      <c r="L30" s="374"/>
      <c r="M30" s="374"/>
      <c r="N30" s="374"/>
      <c r="O30" s="389"/>
    </row>
    <row r="31" spans="1:15" s="16" customFormat="1" ht="15">
      <c r="A31" s="388"/>
      <c r="B31" s="1301"/>
      <c r="C31" s="1301"/>
      <c r="D31" s="1301"/>
      <c r="E31" s="1301"/>
      <c r="F31" s="374"/>
      <c r="G31" s="374"/>
      <c r="H31" s="374"/>
      <c r="I31" s="374"/>
      <c r="J31" s="374"/>
      <c r="K31" s="374"/>
      <c r="L31" s="374"/>
      <c r="M31" s="374"/>
      <c r="N31" s="374"/>
      <c r="O31" s="389"/>
    </row>
    <row r="32" spans="1:15" s="16" customFormat="1" ht="15">
      <c r="A32" s="388"/>
      <c r="B32" s="1301"/>
      <c r="C32" s="1301"/>
      <c r="D32" s="1301"/>
      <c r="E32" s="1301"/>
      <c r="F32" s="374"/>
      <c r="G32" s="374"/>
      <c r="H32" s="374"/>
      <c r="I32" s="374"/>
      <c r="J32" s="374"/>
      <c r="K32" s="374"/>
      <c r="L32" s="374"/>
      <c r="M32" s="374"/>
      <c r="N32" s="374"/>
      <c r="O32" s="389"/>
    </row>
    <row r="33" spans="1:15" s="16" customFormat="1" ht="15">
      <c r="A33" s="388"/>
      <c r="B33" s="1301"/>
      <c r="C33" s="1301"/>
      <c r="D33" s="1301"/>
      <c r="E33" s="1301"/>
      <c r="F33" s="374"/>
      <c r="G33" s="374"/>
      <c r="H33" s="374"/>
      <c r="I33" s="374"/>
      <c r="J33" s="374"/>
      <c r="K33" s="374"/>
      <c r="L33" s="374"/>
      <c r="M33" s="374"/>
      <c r="N33" s="374"/>
      <c r="O33" s="389"/>
    </row>
    <row r="34" spans="1:15" s="16" customFormat="1" ht="15">
      <c r="A34" s="388"/>
      <c r="B34" s="1301"/>
      <c r="C34" s="1301"/>
      <c r="D34" s="1301"/>
      <c r="E34" s="1301"/>
      <c r="F34" s="374"/>
      <c r="G34" s="374"/>
      <c r="H34" s="374"/>
      <c r="I34" s="374"/>
      <c r="J34" s="374"/>
      <c r="K34" s="374"/>
      <c r="L34" s="374"/>
      <c r="M34" s="374"/>
      <c r="N34" s="374"/>
      <c r="O34" s="389"/>
    </row>
    <row r="35" spans="1:15" s="16" customFormat="1" ht="15">
      <c r="A35" s="388"/>
      <c r="B35" s="1301"/>
      <c r="C35" s="1301"/>
      <c r="D35" s="1301"/>
      <c r="E35" s="1301"/>
      <c r="F35" s="374"/>
      <c r="G35" s="374"/>
      <c r="H35" s="374"/>
      <c r="I35" s="374"/>
      <c r="J35" s="374"/>
      <c r="K35" s="374"/>
      <c r="L35" s="374"/>
      <c r="M35" s="374"/>
      <c r="N35" s="374"/>
      <c r="O35" s="389"/>
    </row>
    <row r="36" spans="1:15" s="16" customFormat="1" ht="15">
      <c r="A36" s="388"/>
      <c r="B36" s="1301"/>
      <c r="C36" s="1301"/>
      <c r="D36" s="1301"/>
      <c r="E36" s="1301"/>
      <c r="F36" s="374"/>
      <c r="G36" s="374"/>
      <c r="H36" s="374"/>
      <c r="I36" s="374"/>
      <c r="J36" s="374"/>
      <c r="K36" s="374"/>
      <c r="L36" s="374"/>
      <c r="M36" s="374"/>
      <c r="N36" s="374"/>
      <c r="O36" s="389"/>
    </row>
    <row r="37" spans="1:15" s="16" customFormat="1" ht="15">
      <c r="A37" s="388"/>
      <c r="B37" s="1301"/>
      <c r="C37" s="1301"/>
      <c r="D37" s="1301"/>
      <c r="E37" s="1301"/>
      <c r="F37" s="374"/>
      <c r="G37" s="374"/>
      <c r="H37" s="374"/>
      <c r="I37" s="374"/>
      <c r="J37" s="374"/>
      <c r="K37" s="374"/>
      <c r="L37" s="374"/>
      <c r="M37" s="374"/>
      <c r="N37" s="374"/>
      <c r="O37" s="389"/>
    </row>
    <row r="38" spans="1:15" s="16" customFormat="1" ht="15">
      <c r="A38" s="388"/>
      <c r="B38" s="1301"/>
      <c r="C38" s="1301"/>
      <c r="D38" s="1301"/>
      <c r="E38" s="1301"/>
      <c r="F38" s="374"/>
      <c r="G38" s="374"/>
      <c r="H38" s="374"/>
      <c r="I38" s="374"/>
      <c r="J38" s="374"/>
      <c r="K38" s="374"/>
      <c r="L38" s="374"/>
      <c r="M38" s="374"/>
      <c r="N38" s="374"/>
      <c r="O38" s="389"/>
    </row>
    <row r="39" spans="1:15" s="16" customFormat="1" ht="15">
      <c r="A39" s="388"/>
      <c r="B39" s="1301"/>
      <c r="C39" s="1301"/>
      <c r="D39" s="1301"/>
      <c r="E39" s="1301"/>
      <c r="F39" s="374"/>
      <c r="G39" s="374"/>
      <c r="H39" s="374"/>
      <c r="I39" s="374"/>
      <c r="J39" s="374"/>
      <c r="K39" s="374"/>
      <c r="L39" s="374"/>
      <c r="M39" s="374"/>
      <c r="N39" s="374"/>
      <c r="O39" s="389"/>
    </row>
    <row r="40" spans="1:15" s="16" customFormat="1" ht="15">
      <c r="A40" s="388"/>
      <c r="B40" s="1301"/>
      <c r="C40" s="1301"/>
      <c r="D40" s="1301"/>
      <c r="E40" s="1301"/>
      <c r="F40" s="374"/>
      <c r="G40" s="374"/>
      <c r="H40" s="374"/>
      <c r="I40" s="374"/>
      <c r="J40" s="374"/>
      <c r="K40" s="374"/>
      <c r="L40" s="374"/>
      <c r="M40" s="374"/>
      <c r="N40" s="374"/>
      <c r="O40" s="389"/>
    </row>
    <row r="41" spans="1:15" s="16" customFormat="1" ht="15">
      <c r="A41" s="388"/>
      <c r="B41" s="1301"/>
      <c r="C41" s="1301"/>
      <c r="D41" s="1301"/>
      <c r="E41" s="1301"/>
      <c r="F41" s="374"/>
      <c r="G41" s="374"/>
      <c r="H41" s="374"/>
      <c r="I41" s="374"/>
      <c r="J41" s="374"/>
      <c r="K41" s="374"/>
      <c r="L41" s="374"/>
      <c r="M41" s="374"/>
      <c r="N41" s="374"/>
      <c r="O41" s="389"/>
    </row>
    <row r="42" spans="1:15" s="16" customFormat="1" ht="15">
      <c r="A42" s="388"/>
      <c r="B42" s="1301"/>
      <c r="C42" s="1301"/>
      <c r="D42" s="1301"/>
      <c r="E42" s="1301"/>
      <c r="F42" s="374"/>
      <c r="G42" s="374"/>
      <c r="H42" s="374"/>
      <c r="I42" s="374"/>
      <c r="J42" s="374"/>
      <c r="K42" s="374"/>
      <c r="L42" s="374"/>
      <c r="M42" s="374"/>
      <c r="N42" s="374"/>
      <c r="O42" s="389"/>
    </row>
    <row r="43" spans="1:15" s="16" customFormat="1" ht="15.75" thickBot="1">
      <c r="A43" s="390"/>
      <c r="B43" s="1302"/>
      <c r="C43" s="1302"/>
      <c r="D43" s="1302"/>
      <c r="E43" s="1302"/>
      <c r="F43" s="375"/>
      <c r="G43" s="375"/>
      <c r="H43" s="375"/>
      <c r="I43" s="375"/>
      <c r="J43" s="375"/>
      <c r="K43" s="375"/>
      <c r="L43" s="375"/>
      <c r="M43" s="375"/>
      <c r="N43" s="375"/>
      <c r="O43" s="391"/>
    </row>
    <row r="44" spans="1:15" s="16" customFormat="1" ht="15.75" thickBot="1">
      <c r="A44" s="20"/>
      <c r="B44" s="20"/>
      <c r="C44" s="20"/>
      <c r="D44" s="1295" t="s">
        <v>109</v>
      </c>
      <c r="E44" s="1296"/>
      <c r="F44" s="1296"/>
      <c r="G44" s="1296"/>
      <c r="H44" s="1296"/>
      <c r="I44" s="1296"/>
      <c r="J44" s="1296"/>
      <c r="K44" s="1296"/>
      <c r="L44" s="1296"/>
      <c r="M44" s="1296"/>
      <c r="N44" s="1297"/>
    </row>
    <row r="45" spans="1:15">
      <c r="D45" s="2"/>
      <c r="E45" s="2"/>
      <c r="H45" s="2"/>
    </row>
    <row r="46" spans="1:15" ht="9.75" customHeight="1">
      <c r="B46" s="1268" t="s">
        <v>115</v>
      </c>
      <c r="C46" s="1205"/>
      <c r="D46" s="1205" t="s">
        <v>1</v>
      </c>
      <c r="E46" s="1205"/>
      <c r="F46" s="1205"/>
      <c r="G46" s="1205" t="s">
        <v>57</v>
      </c>
      <c r="H46" s="1205"/>
      <c r="I46" s="1205"/>
      <c r="J46" s="531"/>
      <c r="K46" s="531"/>
      <c r="L46" s="531"/>
      <c r="M46" s="531"/>
      <c r="N46" s="532"/>
    </row>
    <row r="47" spans="1:15" ht="20.25" customHeight="1">
      <c r="B47" s="1207"/>
      <c r="C47" s="1208"/>
      <c r="D47" s="1200"/>
      <c r="E47" s="1200"/>
      <c r="F47" s="1200"/>
      <c r="G47" s="1200"/>
      <c r="H47" s="1200"/>
      <c r="I47" s="1200"/>
      <c r="J47" s="529"/>
      <c r="K47" s="529"/>
      <c r="L47" s="529"/>
      <c r="M47" s="529"/>
      <c r="N47" s="530"/>
    </row>
    <row r="48" spans="1:15" s="6" customFormat="1" ht="9">
      <c r="C48" s="7"/>
      <c r="D48" s="70"/>
      <c r="E48" s="70"/>
      <c r="F48" s="18"/>
      <c r="H48" s="19"/>
      <c r="O48" s="18"/>
    </row>
  </sheetData>
  <mergeCells count="96">
    <mergeCell ref="A5:C5"/>
    <mergeCell ref="D5:G5"/>
    <mergeCell ref="H5:M5"/>
    <mergeCell ref="N5:O5"/>
    <mergeCell ref="A1:O1"/>
    <mergeCell ref="C2:G2"/>
    <mergeCell ref="I2:O2"/>
    <mergeCell ref="C3:G3"/>
    <mergeCell ref="I3:O3"/>
    <mergeCell ref="B6:G6"/>
    <mergeCell ref="H6:M6"/>
    <mergeCell ref="N6:O6"/>
    <mergeCell ref="A8:A10"/>
    <mergeCell ref="B8:C10"/>
    <mergeCell ref="D8:E10"/>
    <mergeCell ref="F8:F10"/>
    <mergeCell ref="G8:G10"/>
    <mergeCell ref="H8:M8"/>
    <mergeCell ref="N8:N10"/>
    <mergeCell ref="O8:O10"/>
    <mergeCell ref="H9:I9"/>
    <mergeCell ref="J9:K9"/>
    <mergeCell ref="L9:M9"/>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7:C47"/>
    <mergeCell ref="D47:F47"/>
    <mergeCell ref="G47:I47"/>
    <mergeCell ref="B42:C42"/>
    <mergeCell ref="D42:E42"/>
    <mergeCell ref="B43:C43"/>
    <mergeCell ref="D43:E43"/>
    <mergeCell ref="D44:N44"/>
    <mergeCell ref="B46:C46"/>
    <mergeCell ref="D46:F46"/>
    <mergeCell ref="G46:I46"/>
  </mergeCells>
  <printOptions horizontalCentered="1"/>
  <pageMargins left="0.17" right="0.25" top="0.41" bottom="0.68" header="0.17" footer="0.16"/>
  <pageSetup scale="80" orientation="portrait" r:id="rId1"/>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C239"/>
  <sheetViews>
    <sheetView view="pageLayout" zoomScaleNormal="100" workbookViewId="0">
      <selection activeCell="I40" sqref="I40"/>
    </sheetView>
  </sheetViews>
  <sheetFormatPr defaultRowHeight="15"/>
  <cols>
    <col min="1" max="1" width="2.85546875" customWidth="1"/>
    <col min="2" max="2" width="5" style="577" bestFit="1" customWidth="1"/>
    <col min="3" max="3" width="4" style="572" customWidth="1"/>
    <col min="4" max="13" width="8.140625" customWidth="1"/>
    <col min="14" max="14" width="4.140625" customWidth="1"/>
    <col min="16" max="16" width="2.140625" customWidth="1"/>
    <col min="17" max="17" width="31.42578125" style="578" customWidth="1"/>
    <col min="18" max="18" width="2.85546875" customWidth="1"/>
    <col min="19" max="81" width="9.140625" style="380" customWidth="1"/>
  </cols>
  <sheetData>
    <row r="1" spans="1:81">
      <c r="A1" s="380"/>
      <c r="B1" s="554"/>
      <c r="C1" s="555"/>
      <c r="D1" s="380"/>
      <c r="E1" s="380"/>
      <c r="F1" s="380"/>
      <c r="G1" s="380"/>
      <c r="H1" s="380"/>
      <c r="I1" s="380"/>
      <c r="J1" s="380"/>
      <c r="K1" s="380"/>
      <c r="L1" s="380"/>
      <c r="M1" s="380"/>
      <c r="N1" s="380"/>
      <c r="O1" s="380"/>
      <c r="P1" s="380"/>
      <c r="Q1" s="556"/>
      <c r="R1" s="380"/>
    </row>
    <row r="2" spans="1:81" ht="40.5" customHeight="1">
      <c r="A2" s="557"/>
      <c r="B2" s="1330" t="s">
        <v>774</v>
      </c>
      <c r="C2" s="1331"/>
      <c r="D2" s="1331"/>
      <c r="E2" s="1331"/>
      <c r="F2" s="1331"/>
      <c r="G2" s="1331"/>
      <c r="H2" s="1331"/>
      <c r="I2" s="1331"/>
      <c r="J2" s="1331"/>
      <c r="K2" s="1331"/>
      <c r="L2" s="1331"/>
      <c r="M2" s="1331"/>
      <c r="N2" s="1331"/>
      <c r="O2" s="1331"/>
      <c r="P2" s="1331"/>
      <c r="Q2" s="1332"/>
      <c r="R2" s="558"/>
    </row>
    <row r="3" spans="1:81" ht="12.75">
      <c r="A3" s="559"/>
      <c r="B3" s="1333"/>
      <c r="C3" s="1334"/>
      <c r="D3" s="1334"/>
      <c r="E3" s="1334"/>
      <c r="F3" s="1334"/>
      <c r="G3" s="1334"/>
      <c r="H3" s="1334"/>
      <c r="I3" s="1334"/>
      <c r="J3" s="1334"/>
      <c r="K3" s="1334"/>
      <c r="L3" s="1334"/>
      <c r="M3" s="1334"/>
      <c r="N3" s="1334"/>
      <c r="O3" s="1334"/>
      <c r="P3" s="1334"/>
      <c r="Q3" s="1335"/>
      <c r="R3" s="559"/>
    </row>
    <row r="4" spans="1:81" ht="23.25" customHeight="1">
      <c r="A4" s="562"/>
      <c r="B4" s="1337" t="s">
        <v>761</v>
      </c>
      <c r="C4" s="560">
        <v>10</v>
      </c>
      <c r="D4" s="563"/>
      <c r="E4" s="563"/>
      <c r="F4" s="563"/>
      <c r="G4" s="563"/>
      <c r="H4" s="563"/>
      <c r="I4" s="563"/>
      <c r="J4" s="563"/>
      <c r="K4" s="563"/>
      <c r="L4" s="563"/>
      <c r="M4" s="563"/>
      <c r="N4" s="559"/>
      <c r="O4" s="563"/>
      <c r="P4" s="559"/>
      <c r="Q4" s="1338" t="s">
        <v>775</v>
      </c>
      <c r="R4" s="564"/>
    </row>
    <row r="5" spans="1:81" ht="23.25" customHeight="1">
      <c r="A5" s="562"/>
      <c r="B5" s="1337"/>
      <c r="C5" s="560">
        <v>9</v>
      </c>
      <c r="D5" s="563"/>
      <c r="E5" s="563"/>
      <c r="F5" s="563"/>
      <c r="G5" s="563"/>
      <c r="H5" s="563"/>
      <c r="I5" s="563"/>
      <c r="J5" s="563"/>
      <c r="K5" s="563"/>
      <c r="L5" s="563"/>
      <c r="M5" s="563"/>
      <c r="N5" s="559"/>
      <c r="O5" s="559"/>
      <c r="P5" s="559"/>
      <c r="Q5" s="1338"/>
      <c r="R5" s="564"/>
    </row>
    <row r="6" spans="1:81" ht="23.25" customHeight="1">
      <c r="A6" s="562"/>
      <c r="B6" s="1337"/>
      <c r="C6" s="560">
        <v>8</v>
      </c>
      <c r="D6" s="565"/>
      <c r="E6" s="565"/>
      <c r="F6" s="565"/>
      <c r="G6" s="566"/>
      <c r="H6" s="566"/>
      <c r="I6" s="566"/>
      <c r="J6" s="566"/>
      <c r="K6" s="566"/>
      <c r="L6" s="566"/>
      <c r="M6" s="566"/>
      <c r="N6" s="559"/>
      <c r="P6" s="559"/>
      <c r="Q6" s="567"/>
      <c r="R6" s="564"/>
    </row>
    <row r="7" spans="1:81" ht="23.25" customHeight="1">
      <c r="A7" s="562"/>
      <c r="B7" s="1337"/>
      <c r="C7" s="560">
        <v>7</v>
      </c>
      <c r="D7" s="565"/>
      <c r="E7" s="565"/>
      <c r="F7" s="565"/>
      <c r="G7" s="566"/>
      <c r="H7" s="566"/>
      <c r="I7" s="566"/>
      <c r="J7" s="566"/>
      <c r="K7" s="566"/>
      <c r="L7" s="566"/>
      <c r="M7" s="566"/>
      <c r="N7" s="559"/>
      <c r="O7" s="566"/>
      <c r="P7" s="559"/>
      <c r="Q7" s="1338" t="s">
        <v>776</v>
      </c>
      <c r="R7" s="564"/>
    </row>
    <row r="8" spans="1:81" ht="23.25" customHeight="1">
      <c r="A8" s="562"/>
      <c r="B8" s="1337"/>
      <c r="C8" s="560">
        <v>6</v>
      </c>
      <c r="D8" s="565"/>
      <c r="E8" s="565"/>
      <c r="F8" s="565"/>
      <c r="G8" s="566"/>
      <c r="H8" s="566"/>
      <c r="I8" s="566"/>
      <c r="J8" s="566"/>
      <c r="K8" s="566"/>
      <c r="L8" s="566"/>
      <c r="M8" s="566"/>
      <c r="N8" s="559"/>
      <c r="O8" s="559"/>
      <c r="P8" s="559"/>
      <c r="Q8" s="1338"/>
      <c r="R8" s="564"/>
    </row>
    <row r="9" spans="1:81" ht="23.25" customHeight="1">
      <c r="A9" s="562"/>
      <c r="B9" s="1337"/>
      <c r="C9" s="560">
        <v>5</v>
      </c>
      <c r="D9" s="565"/>
      <c r="E9" s="565"/>
      <c r="F9" s="565"/>
      <c r="G9" s="566"/>
      <c r="H9" s="566"/>
      <c r="I9" s="566"/>
      <c r="J9" s="566"/>
      <c r="K9" s="566"/>
      <c r="L9" s="566"/>
      <c r="M9" s="566"/>
      <c r="N9" s="559"/>
      <c r="O9" s="559"/>
      <c r="P9" s="559"/>
      <c r="Q9" s="561"/>
      <c r="R9" s="564"/>
    </row>
    <row r="10" spans="1:81" ht="23.25" customHeight="1">
      <c r="A10" s="562"/>
      <c r="B10" s="1337"/>
      <c r="C10" s="560">
        <v>4</v>
      </c>
      <c r="D10" s="565"/>
      <c r="E10" s="565"/>
      <c r="F10" s="565"/>
      <c r="G10" s="568"/>
      <c r="H10" s="568"/>
      <c r="I10" s="568"/>
      <c r="J10" s="568"/>
      <c r="K10" s="568"/>
      <c r="L10" s="568"/>
      <c r="M10" s="568"/>
      <c r="N10" s="559"/>
      <c r="O10" s="568"/>
      <c r="P10" s="559"/>
      <c r="Q10" s="1338" t="s">
        <v>777</v>
      </c>
      <c r="R10" s="564"/>
    </row>
    <row r="11" spans="1:81" ht="23.25" customHeight="1">
      <c r="A11" s="562"/>
      <c r="B11" s="1337"/>
      <c r="C11" s="560">
        <v>3</v>
      </c>
      <c r="D11" s="565"/>
      <c r="E11" s="565"/>
      <c r="F11" s="565"/>
      <c r="G11" s="565"/>
      <c r="H11" s="568"/>
      <c r="I11" s="568"/>
      <c r="J11" s="568"/>
      <c r="K11" s="568"/>
      <c r="L11" s="568"/>
      <c r="M11" s="568"/>
      <c r="N11" s="559"/>
      <c r="O11" s="559"/>
      <c r="P11" s="559"/>
      <c r="Q11" s="1338"/>
      <c r="R11" s="564"/>
    </row>
    <row r="12" spans="1:81" ht="23.25" customHeight="1">
      <c r="A12" s="562"/>
      <c r="B12" s="1337"/>
      <c r="C12" s="560">
        <v>2</v>
      </c>
      <c r="D12" s="565"/>
      <c r="E12" s="565"/>
      <c r="F12" s="565"/>
      <c r="G12" s="565"/>
      <c r="H12" s="565"/>
      <c r="I12" s="565"/>
      <c r="J12" s="568"/>
      <c r="K12" s="568"/>
      <c r="L12" s="568"/>
      <c r="M12" s="568"/>
      <c r="N12" s="559"/>
      <c r="O12" s="559"/>
      <c r="P12" s="559"/>
      <c r="Q12" s="569"/>
      <c r="R12" s="564"/>
    </row>
    <row r="13" spans="1:81" ht="23.25" customHeight="1">
      <c r="A13" s="562"/>
      <c r="B13" s="1337"/>
      <c r="C13" s="560">
        <v>1</v>
      </c>
      <c r="D13" s="565"/>
      <c r="E13" s="565"/>
      <c r="F13" s="565"/>
      <c r="G13" s="565"/>
      <c r="H13" s="565"/>
      <c r="I13" s="565"/>
      <c r="J13" s="565"/>
      <c r="K13" s="565"/>
      <c r="L13" s="568"/>
      <c r="M13" s="568"/>
      <c r="N13" s="559"/>
      <c r="O13" s="565"/>
      <c r="P13" s="559"/>
      <c r="Q13" s="1338" t="s">
        <v>778</v>
      </c>
      <c r="R13" s="564"/>
    </row>
    <row r="14" spans="1:81" s="572" customFormat="1" ht="20.25">
      <c r="A14" s="570"/>
      <c r="B14" s="571"/>
      <c r="C14" s="560"/>
      <c r="D14" s="560">
        <v>1</v>
      </c>
      <c r="E14" s="560">
        <v>2</v>
      </c>
      <c r="F14" s="560">
        <v>3</v>
      </c>
      <c r="G14" s="560">
        <v>4</v>
      </c>
      <c r="H14" s="560">
        <v>5</v>
      </c>
      <c r="I14" s="560">
        <v>6</v>
      </c>
      <c r="J14" s="560">
        <v>7</v>
      </c>
      <c r="K14" s="560">
        <v>8</v>
      </c>
      <c r="L14" s="560">
        <v>9</v>
      </c>
      <c r="M14" s="560">
        <v>10</v>
      </c>
      <c r="N14" s="560"/>
      <c r="O14" s="560"/>
      <c r="P14" s="560"/>
      <c r="Q14" s="1338"/>
      <c r="R14" s="560"/>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c r="CB14" s="555"/>
      <c r="CC14" s="555"/>
    </row>
    <row r="15" spans="1:81" ht="60.75" customHeight="1">
      <c r="A15" s="562"/>
      <c r="B15" s="573"/>
      <c r="C15" s="574"/>
      <c r="D15" s="1336" t="s">
        <v>764</v>
      </c>
      <c r="E15" s="1336"/>
      <c r="F15" s="1336"/>
      <c r="G15" s="1336"/>
      <c r="H15" s="1336"/>
      <c r="I15" s="1336"/>
      <c r="J15" s="1336"/>
      <c r="K15" s="1336"/>
      <c r="L15" s="1336"/>
      <c r="M15" s="1336"/>
      <c r="N15" s="575"/>
      <c r="O15" s="575"/>
      <c r="P15" s="575"/>
      <c r="Q15" s="576"/>
      <c r="R15" s="559"/>
    </row>
    <row r="16" spans="1:81">
      <c r="A16" s="380"/>
      <c r="B16" s="554"/>
      <c r="C16" s="555"/>
      <c r="D16" s="380"/>
      <c r="E16" s="380"/>
      <c r="F16" s="380"/>
      <c r="G16" s="380"/>
      <c r="H16" s="380"/>
      <c r="I16" s="380"/>
      <c r="J16" s="380"/>
      <c r="K16" s="380"/>
      <c r="L16" s="380"/>
      <c r="M16" s="380"/>
      <c r="N16" s="380"/>
      <c r="O16" s="380"/>
      <c r="P16" s="380"/>
      <c r="Q16" s="556"/>
      <c r="R16" s="380"/>
    </row>
    <row r="17" spans="1:18">
      <c r="A17" s="380"/>
      <c r="B17" s="554"/>
      <c r="C17" s="555"/>
      <c r="D17" s="380"/>
      <c r="E17" s="380"/>
      <c r="F17" s="380"/>
      <c r="G17" s="380"/>
      <c r="H17" s="380"/>
      <c r="I17" s="380"/>
      <c r="J17" s="380"/>
      <c r="K17" s="380"/>
      <c r="L17" s="380"/>
      <c r="M17" s="380"/>
      <c r="N17" s="380"/>
      <c r="O17" s="380"/>
      <c r="P17" s="380"/>
      <c r="Q17" s="556"/>
      <c r="R17" s="380"/>
    </row>
    <row r="18" spans="1:18">
      <c r="A18" s="380"/>
      <c r="B18" s="554"/>
      <c r="C18" s="555"/>
      <c r="D18" s="380"/>
      <c r="E18" s="380"/>
      <c r="F18" s="380"/>
      <c r="G18" s="380"/>
      <c r="H18" s="380"/>
      <c r="I18" s="380"/>
      <c r="J18" s="380"/>
      <c r="K18" s="380"/>
      <c r="L18" s="380"/>
      <c r="M18" s="380"/>
      <c r="N18" s="380"/>
      <c r="O18" s="380"/>
      <c r="P18" s="380"/>
      <c r="Q18" s="556"/>
      <c r="R18" s="380"/>
    </row>
    <row r="19" spans="1:18">
      <c r="A19" s="380"/>
      <c r="B19" s="554"/>
      <c r="C19" s="555"/>
      <c r="D19" s="380"/>
      <c r="E19" s="380"/>
      <c r="F19" s="380"/>
      <c r="G19" s="380"/>
      <c r="H19" s="380"/>
      <c r="I19" s="380"/>
      <c r="J19" s="380"/>
      <c r="K19" s="380"/>
      <c r="L19" s="380"/>
      <c r="M19" s="380"/>
      <c r="N19" s="380"/>
      <c r="O19" s="380"/>
      <c r="P19" s="380"/>
      <c r="Q19" s="556"/>
      <c r="R19" s="380"/>
    </row>
    <row r="20" spans="1:18">
      <c r="A20" s="380"/>
      <c r="B20" s="554"/>
      <c r="C20" s="555"/>
      <c r="D20" s="380"/>
      <c r="E20" s="380"/>
      <c r="F20" s="380"/>
      <c r="G20" s="380"/>
      <c r="H20" s="380"/>
      <c r="I20" s="380"/>
      <c r="J20" s="380"/>
      <c r="K20" s="380"/>
      <c r="L20" s="380"/>
      <c r="M20" s="380"/>
      <c r="N20" s="380"/>
      <c r="O20" s="380"/>
      <c r="P20" s="380"/>
      <c r="Q20" s="556"/>
      <c r="R20" s="380"/>
    </row>
    <row r="21" spans="1:18">
      <c r="A21" s="380"/>
      <c r="B21" s="554"/>
      <c r="C21" s="555"/>
      <c r="D21" s="380"/>
      <c r="E21" s="380"/>
      <c r="F21" s="380"/>
      <c r="G21" s="380"/>
      <c r="H21" s="380"/>
      <c r="I21" s="380"/>
      <c r="J21" s="380"/>
      <c r="K21" s="380"/>
      <c r="L21" s="380"/>
      <c r="M21" s="380"/>
      <c r="N21" s="380"/>
      <c r="O21" s="380"/>
      <c r="P21" s="380"/>
      <c r="Q21" s="556"/>
      <c r="R21" s="380"/>
    </row>
    <row r="22" spans="1:18">
      <c r="A22" s="380"/>
      <c r="B22" s="554"/>
      <c r="C22" s="555"/>
      <c r="D22" s="380"/>
      <c r="E22" s="380"/>
      <c r="F22" s="380"/>
      <c r="G22" s="380"/>
      <c r="H22" s="380"/>
      <c r="I22" s="380"/>
      <c r="J22" s="380"/>
      <c r="K22" s="380"/>
      <c r="L22" s="380"/>
      <c r="M22" s="380"/>
      <c r="N22" s="380"/>
      <c r="O22" s="380"/>
      <c r="P22" s="380"/>
      <c r="Q22" s="556"/>
      <c r="R22" s="380"/>
    </row>
    <row r="23" spans="1:18">
      <c r="A23" s="380"/>
      <c r="B23" s="554"/>
      <c r="C23" s="555"/>
      <c r="D23" s="380"/>
      <c r="E23" s="380"/>
      <c r="F23" s="380"/>
      <c r="G23" s="380"/>
      <c r="H23" s="380"/>
      <c r="I23" s="380"/>
      <c r="J23" s="380"/>
      <c r="K23" s="380"/>
      <c r="L23" s="380"/>
      <c r="M23" s="380"/>
      <c r="N23" s="380"/>
      <c r="O23" s="380"/>
      <c r="P23" s="380"/>
      <c r="Q23" s="556"/>
      <c r="R23" s="380"/>
    </row>
    <row r="24" spans="1:18">
      <c r="A24" s="380"/>
      <c r="B24" s="554"/>
      <c r="C24" s="555"/>
      <c r="D24" s="380"/>
      <c r="E24" s="380"/>
      <c r="F24" s="380"/>
      <c r="G24" s="380"/>
      <c r="H24" s="380"/>
      <c r="I24" s="380"/>
      <c r="J24" s="380"/>
      <c r="K24" s="380"/>
      <c r="L24" s="380"/>
      <c r="M24" s="380"/>
      <c r="N24" s="380"/>
      <c r="O24" s="380"/>
      <c r="P24" s="380"/>
      <c r="Q24" s="556"/>
      <c r="R24" s="380"/>
    </row>
    <row r="25" spans="1:18">
      <c r="A25" s="380"/>
      <c r="B25" s="554"/>
      <c r="C25" s="555"/>
      <c r="D25" s="380"/>
      <c r="E25" s="380"/>
      <c r="F25" s="380"/>
      <c r="G25" s="380"/>
      <c r="H25" s="380"/>
      <c r="I25" s="380"/>
      <c r="J25" s="380"/>
      <c r="K25" s="380"/>
      <c r="L25" s="380"/>
      <c r="M25" s="380"/>
      <c r="N25" s="380"/>
      <c r="O25" s="380"/>
      <c r="P25" s="380"/>
      <c r="Q25" s="556"/>
      <c r="R25" s="380"/>
    </row>
    <row r="26" spans="1:18">
      <c r="A26" s="380"/>
      <c r="B26" s="554"/>
      <c r="C26" s="555"/>
      <c r="D26" s="380"/>
      <c r="E26" s="380"/>
      <c r="F26" s="380"/>
      <c r="G26" s="380"/>
      <c r="H26" s="380"/>
      <c r="I26" s="380"/>
      <c r="J26" s="380"/>
      <c r="K26" s="380"/>
      <c r="L26" s="380"/>
      <c r="M26" s="380"/>
      <c r="N26" s="380"/>
      <c r="O26" s="380"/>
      <c r="P26" s="380"/>
      <c r="Q26" s="556"/>
      <c r="R26" s="380"/>
    </row>
    <row r="27" spans="1:18">
      <c r="A27" s="380"/>
      <c r="B27" s="554"/>
      <c r="C27" s="555"/>
      <c r="D27" s="380"/>
      <c r="E27" s="380"/>
      <c r="F27" s="380"/>
      <c r="G27" s="380"/>
      <c r="H27" s="380"/>
      <c r="I27" s="380"/>
      <c r="J27" s="380"/>
      <c r="K27" s="380"/>
      <c r="L27" s="380"/>
      <c r="M27" s="380"/>
      <c r="N27" s="380"/>
      <c r="O27" s="380"/>
      <c r="P27" s="380"/>
      <c r="Q27" s="556"/>
      <c r="R27" s="380"/>
    </row>
    <row r="28" spans="1:18">
      <c r="A28" s="380"/>
      <c r="B28" s="554"/>
      <c r="C28" s="555"/>
      <c r="D28" s="380"/>
      <c r="E28" s="380"/>
      <c r="F28" s="380"/>
      <c r="G28" s="380"/>
      <c r="H28" s="380"/>
      <c r="I28" s="380"/>
      <c r="J28" s="380"/>
      <c r="K28" s="380"/>
      <c r="L28" s="380"/>
      <c r="M28" s="380"/>
      <c r="N28" s="380"/>
      <c r="O28" s="380"/>
      <c r="P28" s="380"/>
      <c r="Q28" s="556"/>
      <c r="R28" s="380"/>
    </row>
    <row r="29" spans="1:18">
      <c r="A29" s="380"/>
      <c r="B29" s="554"/>
      <c r="C29" s="555"/>
      <c r="D29" s="380"/>
      <c r="E29" s="380"/>
      <c r="F29" s="380"/>
      <c r="G29" s="380"/>
      <c r="H29" s="380"/>
      <c r="I29" s="380"/>
      <c r="J29" s="380"/>
      <c r="K29" s="380"/>
      <c r="L29" s="380"/>
      <c r="M29" s="380"/>
      <c r="N29" s="380"/>
      <c r="O29" s="380"/>
      <c r="P29" s="380"/>
      <c r="Q29" s="556"/>
      <c r="R29" s="380"/>
    </row>
    <row r="30" spans="1:18">
      <c r="A30" s="380"/>
      <c r="B30" s="554"/>
      <c r="C30" s="555"/>
      <c r="D30" s="380"/>
      <c r="E30" s="380"/>
      <c r="F30" s="380"/>
      <c r="G30" s="380"/>
      <c r="H30" s="380"/>
      <c r="I30" s="380"/>
      <c r="J30" s="380"/>
      <c r="K30" s="380"/>
      <c r="L30" s="380"/>
      <c r="M30" s="380"/>
      <c r="N30" s="380"/>
      <c r="O30" s="380"/>
      <c r="P30" s="380"/>
      <c r="Q30" s="556"/>
      <c r="R30" s="380"/>
    </row>
    <row r="31" spans="1:18">
      <c r="A31" s="380"/>
      <c r="B31" s="554"/>
      <c r="C31" s="555"/>
      <c r="D31" s="380"/>
      <c r="E31" s="380"/>
      <c r="F31" s="380"/>
      <c r="G31" s="380"/>
      <c r="H31" s="380"/>
      <c r="I31" s="380"/>
      <c r="J31" s="380"/>
      <c r="K31" s="380"/>
      <c r="L31" s="380"/>
      <c r="M31" s="380"/>
      <c r="N31" s="380"/>
      <c r="O31" s="380"/>
      <c r="P31" s="380"/>
      <c r="Q31" s="556"/>
      <c r="R31" s="380"/>
    </row>
    <row r="32" spans="1:18">
      <c r="A32" s="380"/>
      <c r="B32" s="554"/>
      <c r="C32" s="555"/>
      <c r="D32" s="380"/>
      <c r="E32" s="380"/>
      <c r="F32" s="380"/>
      <c r="G32" s="380"/>
      <c r="H32" s="380"/>
      <c r="I32" s="380"/>
      <c r="J32" s="380"/>
      <c r="K32" s="380"/>
      <c r="L32" s="380"/>
      <c r="M32" s="380"/>
      <c r="N32" s="380"/>
      <c r="O32" s="380"/>
      <c r="P32" s="380"/>
      <c r="Q32" s="556"/>
      <c r="R32" s="380"/>
    </row>
    <row r="33" spans="1:18">
      <c r="A33" s="380"/>
      <c r="B33" s="554"/>
      <c r="C33" s="555"/>
      <c r="D33" s="380"/>
      <c r="E33" s="380"/>
      <c r="F33" s="380"/>
      <c r="G33" s="380"/>
      <c r="H33" s="380"/>
      <c r="I33" s="380"/>
      <c r="J33" s="380"/>
      <c r="K33" s="380"/>
      <c r="L33" s="380"/>
      <c r="M33" s="380"/>
      <c r="N33" s="380"/>
      <c r="O33" s="380"/>
      <c r="P33" s="380"/>
      <c r="Q33" s="556"/>
      <c r="R33" s="380"/>
    </row>
    <row r="34" spans="1:18">
      <c r="A34" s="380"/>
      <c r="B34" s="554"/>
      <c r="C34" s="555"/>
      <c r="D34" s="380"/>
      <c r="E34" s="380"/>
      <c r="F34" s="380"/>
      <c r="G34" s="380"/>
      <c r="H34" s="380"/>
      <c r="I34" s="380"/>
      <c r="J34" s="380"/>
      <c r="K34" s="380"/>
      <c r="L34" s="380"/>
      <c r="M34" s="380"/>
      <c r="N34" s="380"/>
      <c r="O34" s="380"/>
      <c r="P34" s="380"/>
      <c r="Q34" s="556"/>
      <c r="R34" s="380"/>
    </row>
    <row r="35" spans="1:18">
      <c r="A35" s="380"/>
      <c r="B35" s="554"/>
      <c r="C35" s="555"/>
      <c r="D35" s="380"/>
      <c r="E35" s="380"/>
      <c r="F35" s="380"/>
      <c r="G35" s="380"/>
      <c r="H35" s="380"/>
      <c r="I35" s="380"/>
      <c r="J35" s="380"/>
      <c r="K35" s="380"/>
      <c r="L35" s="380"/>
      <c r="M35" s="380"/>
      <c r="N35" s="380"/>
      <c r="O35" s="380"/>
      <c r="P35" s="380"/>
      <c r="Q35" s="556"/>
      <c r="R35" s="380"/>
    </row>
    <row r="36" spans="1:18">
      <c r="A36" s="380"/>
      <c r="B36" s="554"/>
      <c r="C36" s="555"/>
      <c r="D36" s="380"/>
      <c r="E36" s="380"/>
      <c r="F36" s="380"/>
      <c r="G36" s="380"/>
      <c r="H36" s="380"/>
      <c r="I36" s="380"/>
      <c r="J36" s="380"/>
      <c r="K36" s="380"/>
      <c r="L36" s="380"/>
      <c r="M36" s="380"/>
      <c r="N36" s="380"/>
      <c r="O36" s="380"/>
      <c r="P36" s="380"/>
      <c r="Q36" s="556"/>
      <c r="R36" s="380"/>
    </row>
    <row r="37" spans="1:18">
      <c r="A37" s="380"/>
      <c r="B37" s="554"/>
      <c r="C37" s="555"/>
      <c r="D37" s="380"/>
      <c r="E37" s="380"/>
      <c r="F37" s="380"/>
      <c r="G37" s="380"/>
      <c r="H37" s="380"/>
      <c r="I37" s="380"/>
      <c r="J37" s="380"/>
      <c r="K37" s="380"/>
      <c r="L37" s="380"/>
      <c r="M37" s="380"/>
      <c r="N37" s="380"/>
      <c r="O37" s="380"/>
      <c r="P37" s="380"/>
      <c r="Q37" s="556"/>
      <c r="R37" s="380"/>
    </row>
    <row r="38" spans="1:18">
      <c r="A38" s="380"/>
      <c r="B38" s="554"/>
      <c r="C38" s="555"/>
      <c r="D38" s="380"/>
      <c r="E38" s="380"/>
      <c r="F38" s="380"/>
      <c r="G38" s="380"/>
      <c r="H38" s="380"/>
      <c r="I38" s="380"/>
      <c r="J38" s="380"/>
      <c r="K38" s="380"/>
      <c r="L38" s="380"/>
      <c r="M38" s="380"/>
      <c r="N38" s="380"/>
      <c r="O38" s="380"/>
      <c r="P38" s="380"/>
      <c r="Q38" s="556"/>
      <c r="R38" s="380"/>
    </row>
    <row r="39" spans="1:18">
      <c r="A39" s="380"/>
      <c r="B39" s="554"/>
      <c r="C39" s="555"/>
      <c r="D39" s="380"/>
      <c r="E39" s="380"/>
      <c r="F39" s="380"/>
      <c r="G39" s="380"/>
      <c r="H39" s="380"/>
      <c r="I39" s="380"/>
      <c r="J39" s="380"/>
      <c r="K39" s="380"/>
      <c r="L39" s="380"/>
      <c r="M39" s="380"/>
      <c r="N39" s="380"/>
      <c r="O39" s="380"/>
      <c r="P39" s="380"/>
      <c r="Q39" s="556"/>
      <c r="R39" s="380"/>
    </row>
    <row r="40" spans="1:18">
      <c r="A40" s="380"/>
      <c r="B40" s="554"/>
      <c r="C40" s="555"/>
      <c r="D40" s="380"/>
      <c r="E40" s="380"/>
      <c r="F40" s="380"/>
      <c r="G40" s="380"/>
      <c r="H40" s="380"/>
      <c r="I40" s="380"/>
      <c r="J40" s="380"/>
      <c r="K40" s="380"/>
      <c r="L40" s="380"/>
      <c r="M40" s="380"/>
      <c r="N40" s="380"/>
      <c r="O40" s="380"/>
      <c r="P40" s="380"/>
      <c r="Q40" s="556"/>
      <c r="R40" s="380"/>
    </row>
    <row r="41" spans="1:18">
      <c r="A41" s="380"/>
      <c r="B41" s="554"/>
      <c r="C41" s="555"/>
      <c r="D41" s="380"/>
      <c r="E41" s="380"/>
      <c r="F41" s="380"/>
      <c r="G41" s="380"/>
      <c r="H41" s="380"/>
      <c r="I41" s="380"/>
      <c r="J41" s="380"/>
      <c r="K41" s="380"/>
      <c r="L41" s="380"/>
      <c r="M41" s="380"/>
      <c r="N41" s="380"/>
      <c r="O41" s="380"/>
      <c r="P41" s="380"/>
      <c r="Q41" s="556"/>
      <c r="R41" s="380"/>
    </row>
    <row r="42" spans="1:18">
      <c r="A42" s="380"/>
      <c r="B42" s="554"/>
      <c r="C42" s="555"/>
      <c r="D42" s="380"/>
      <c r="E42" s="380"/>
      <c r="F42" s="380"/>
      <c r="G42" s="380"/>
      <c r="H42" s="380"/>
      <c r="I42" s="380"/>
      <c r="J42" s="380"/>
      <c r="K42" s="380"/>
      <c r="L42" s="380"/>
      <c r="M42" s="380"/>
      <c r="N42" s="380"/>
      <c r="O42" s="380"/>
      <c r="P42" s="380"/>
      <c r="Q42" s="556"/>
      <c r="R42" s="380"/>
    </row>
    <row r="43" spans="1:18">
      <c r="A43" s="380"/>
      <c r="B43" s="554"/>
      <c r="C43" s="555"/>
      <c r="D43" s="380"/>
      <c r="E43" s="380"/>
      <c r="F43" s="380"/>
      <c r="G43" s="380"/>
      <c r="H43" s="380"/>
      <c r="I43" s="380"/>
      <c r="J43" s="380"/>
      <c r="K43" s="380"/>
      <c r="L43" s="380"/>
      <c r="M43" s="380"/>
      <c r="N43" s="380"/>
      <c r="O43" s="380"/>
      <c r="P43" s="380"/>
      <c r="Q43" s="556"/>
      <c r="R43" s="380"/>
    </row>
    <row r="44" spans="1:18">
      <c r="A44" s="380"/>
      <c r="B44" s="554"/>
      <c r="C44" s="555"/>
      <c r="D44" s="380"/>
      <c r="E44" s="380"/>
      <c r="F44" s="380"/>
      <c r="G44" s="380"/>
      <c r="H44" s="380"/>
      <c r="I44" s="380"/>
      <c r="J44" s="380"/>
      <c r="K44" s="380"/>
      <c r="L44" s="380"/>
      <c r="M44" s="380"/>
      <c r="N44" s="380"/>
      <c r="O44" s="380"/>
      <c r="P44" s="380"/>
      <c r="Q44" s="556"/>
      <c r="R44" s="380"/>
    </row>
    <row r="45" spans="1:18">
      <c r="A45" s="380"/>
      <c r="B45" s="554"/>
      <c r="C45" s="555"/>
      <c r="D45" s="380"/>
      <c r="E45" s="380"/>
      <c r="F45" s="380"/>
      <c r="G45" s="380"/>
      <c r="H45" s="380"/>
      <c r="I45" s="380"/>
      <c r="J45" s="380"/>
      <c r="K45" s="380"/>
      <c r="L45" s="380"/>
      <c r="M45" s="380"/>
      <c r="N45" s="380"/>
      <c r="O45" s="380"/>
      <c r="P45" s="380"/>
      <c r="Q45" s="556"/>
      <c r="R45" s="380"/>
    </row>
    <row r="46" spans="1:18">
      <c r="A46" s="380"/>
      <c r="B46" s="554"/>
      <c r="C46" s="555"/>
      <c r="D46" s="380"/>
      <c r="E46" s="380"/>
      <c r="F46" s="380"/>
      <c r="G46" s="380"/>
      <c r="H46" s="380"/>
      <c r="I46" s="380"/>
      <c r="J46" s="380"/>
      <c r="K46" s="380"/>
      <c r="L46" s="380"/>
      <c r="M46" s="380"/>
      <c r="N46" s="380"/>
      <c r="O46" s="380"/>
      <c r="P46" s="380"/>
      <c r="Q46" s="556"/>
      <c r="R46" s="380"/>
    </row>
    <row r="47" spans="1:18">
      <c r="A47" s="380"/>
      <c r="B47" s="554"/>
      <c r="C47" s="555"/>
      <c r="D47" s="380"/>
      <c r="E47" s="380"/>
      <c r="F47" s="380"/>
      <c r="G47" s="380"/>
      <c r="H47" s="380"/>
      <c r="I47" s="380"/>
      <c r="J47" s="380"/>
      <c r="K47" s="380"/>
      <c r="L47" s="380"/>
      <c r="M47" s="380"/>
      <c r="N47" s="380"/>
      <c r="O47" s="380"/>
      <c r="P47" s="380"/>
      <c r="Q47" s="556"/>
      <c r="R47" s="380"/>
    </row>
    <row r="48" spans="1:18">
      <c r="A48" s="380"/>
      <c r="B48" s="554"/>
      <c r="C48" s="555"/>
      <c r="D48" s="380"/>
      <c r="E48" s="380"/>
      <c r="F48" s="380"/>
      <c r="G48" s="380"/>
      <c r="H48" s="380"/>
      <c r="I48" s="380"/>
      <c r="J48" s="380"/>
      <c r="K48" s="380"/>
      <c r="L48" s="380"/>
      <c r="M48" s="380"/>
      <c r="N48" s="380"/>
      <c r="O48" s="380"/>
      <c r="P48" s="380"/>
      <c r="Q48" s="556"/>
      <c r="R48" s="380"/>
    </row>
    <row r="49" spans="1:18">
      <c r="A49" s="380"/>
      <c r="B49" s="554"/>
      <c r="C49" s="555"/>
      <c r="D49" s="380"/>
      <c r="E49" s="380"/>
      <c r="F49" s="380"/>
      <c r="G49" s="380"/>
      <c r="H49" s="380"/>
      <c r="I49" s="380"/>
      <c r="J49" s="380"/>
      <c r="K49" s="380"/>
      <c r="L49" s="380"/>
      <c r="M49" s="380"/>
      <c r="N49" s="380"/>
      <c r="O49" s="380"/>
      <c r="P49" s="380"/>
      <c r="Q49" s="556"/>
      <c r="R49" s="380"/>
    </row>
    <row r="50" spans="1:18">
      <c r="A50" s="380"/>
      <c r="B50" s="554"/>
      <c r="C50" s="555"/>
      <c r="D50" s="380"/>
      <c r="E50" s="380"/>
      <c r="F50" s="380"/>
      <c r="G50" s="380"/>
      <c r="H50" s="380"/>
      <c r="I50" s="380"/>
      <c r="J50" s="380"/>
      <c r="K50" s="380"/>
      <c r="L50" s="380"/>
      <c r="M50" s="380"/>
      <c r="N50" s="380"/>
      <c r="O50" s="380"/>
      <c r="P50" s="380"/>
      <c r="Q50" s="556"/>
      <c r="R50" s="380"/>
    </row>
    <row r="51" spans="1:18">
      <c r="A51" s="380"/>
      <c r="B51" s="554"/>
      <c r="C51" s="555"/>
      <c r="D51" s="380"/>
      <c r="E51" s="380"/>
      <c r="F51" s="380"/>
      <c r="G51" s="380"/>
      <c r="H51" s="380"/>
      <c r="I51" s="380"/>
      <c r="J51" s="380"/>
      <c r="K51" s="380"/>
      <c r="L51" s="380"/>
      <c r="M51" s="380"/>
      <c r="N51" s="380"/>
      <c r="O51" s="380"/>
      <c r="P51" s="380"/>
      <c r="Q51" s="556"/>
      <c r="R51" s="380"/>
    </row>
    <row r="52" spans="1:18">
      <c r="A52" s="380"/>
      <c r="B52" s="554"/>
      <c r="C52" s="555"/>
      <c r="D52" s="380"/>
      <c r="E52" s="380"/>
      <c r="F52" s="380"/>
      <c r="G52" s="380"/>
      <c r="H52" s="380"/>
      <c r="I52" s="380"/>
      <c r="J52" s="380"/>
      <c r="K52" s="380"/>
      <c r="L52" s="380"/>
      <c r="M52" s="380"/>
      <c r="N52" s="380"/>
      <c r="O52" s="380"/>
      <c r="P52" s="380"/>
      <c r="Q52" s="556"/>
      <c r="R52" s="380"/>
    </row>
    <row r="53" spans="1:18">
      <c r="A53" s="380"/>
      <c r="B53" s="554"/>
      <c r="C53" s="555"/>
      <c r="D53" s="380"/>
      <c r="E53" s="380"/>
      <c r="F53" s="380"/>
      <c r="G53" s="380"/>
      <c r="H53" s="380"/>
      <c r="I53" s="380"/>
      <c r="J53" s="380"/>
      <c r="K53" s="380"/>
      <c r="L53" s="380"/>
      <c r="M53" s="380"/>
      <c r="N53" s="380"/>
      <c r="O53" s="380"/>
      <c r="P53" s="380"/>
      <c r="Q53" s="556"/>
      <c r="R53" s="380"/>
    </row>
    <row r="54" spans="1:18">
      <c r="A54" s="380"/>
      <c r="B54" s="554"/>
      <c r="C54" s="555"/>
      <c r="D54" s="380"/>
      <c r="E54" s="380"/>
      <c r="F54" s="380"/>
      <c r="G54" s="380"/>
      <c r="H54" s="380"/>
      <c r="I54" s="380"/>
      <c r="J54" s="380"/>
      <c r="K54" s="380"/>
      <c r="L54" s="380"/>
      <c r="M54" s="380"/>
      <c r="N54" s="380"/>
      <c r="O54" s="380"/>
      <c r="P54" s="380"/>
      <c r="Q54" s="556"/>
      <c r="R54" s="380"/>
    </row>
    <row r="55" spans="1:18">
      <c r="A55" s="380"/>
      <c r="B55" s="554"/>
      <c r="C55" s="555"/>
      <c r="D55" s="380"/>
      <c r="E55" s="380"/>
      <c r="F55" s="380"/>
      <c r="G55" s="380"/>
      <c r="H55" s="380"/>
      <c r="I55" s="380"/>
      <c r="J55" s="380"/>
      <c r="K55" s="380"/>
      <c r="L55" s="380"/>
      <c r="M55" s="380"/>
      <c r="N55" s="380"/>
      <c r="O55" s="380"/>
      <c r="P55" s="380"/>
      <c r="Q55" s="556"/>
      <c r="R55" s="380"/>
    </row>
    <row r="56" spans="1:18">
      <c r="A56" s="380"/>
      <c r="B56" s="554"/>
      <c r="C56" s="555"/>
      <c r="D56" s="380"/>
      <c r="E56" s="380"/>
      <c r="F56" s="380"/>
      <c r="G56" s="380"/>
      <c r="H56" s="380"/>
      <c r="I56" s="380"/>
      <c r="J56" s="380"/>
      <c r="K56" s="380"/>
      <c r="L56" s="380"/>
      <c r="M56" s="380"/>
      <c r="N56" s="380"/>
      <c r="O56" s="380"/>
      <c r="P56" s="380"/>
      <c r="Q56" s="556"/>
      <c r="R56" s="380"/>
    </row>
    <row r="57" spans="1:18">
      <c r="A57" s="380"/>
      <c r="B57" s="554"/>
      <c r="C57" s="555"/>
      <c r="D57" s="380"/>
      <c r="E57" s="380"/>
      <c r="F57" s="380"/>
      <c r="G57" s="380"/>
      <c r="H57" s="380"/>
      <c r="I57" s="380"/>
      <c r="J57" s="380"/>
      <c r="K57" s="380"/>
      <c r="L57" s="380"/>
      <c r="M57" s="380"/>
      <c r="N57" s="380"/>
      <c r="O57" s="380"/>
      <c r="P57" s="380"/>
      <c r="Q57" s="556"/>
      <c r="R57" s="380"/>
    </row>
    <row r="58" spans="1:18">
      <c r="A58" s="380"/>
      <c r="B58" s="554"/>
      <c r="C58" s="555"/>
      <c r="D58" s="380"/>
      <c r="E58" s="380"/>
      <c r="F58" s="380"/>
      <c r="G58" s="380"/>
      <c r="H58" s="380"/>
      <c r="I58" s="380"/>
      <c r="J58" s="380"/>
      <c r="K58" s="380"/>
      <c r="L58" s="380"/>
      <c r="M58" s="380"/>
      <c r="N58" s="380"/>
      <c r="O58" s="380"/>
      <c r="P58" s="380"/>
      <c r="Q58" s="556"/>
      <c r="R58" s="380"/>
    </row>
    <row r="59" spans="1:18">
      <c r="A59" s="380"/>
      <c r="B59" s="554"/>
      <c r="C59" s="555"/>
      <c r="D59" s="380"/>
      <c r="E59" s="380"/>
      <c r="F59" s="380"/>
      <c r="G59" s="380"/>
      <c r="H59" s="380"/>
      <c r="I59" s="380"/>
      <c r="J59" s="380"/>
      <c r="K59" s="380"/>
      <c r="L59" s="380"/>
      <c r="M59" s="380"/>
      <c r="N59" s="380"/>
      <c r="O59" s="380"/>
      <c r="P59" s="380"/>
      <c r="Q59" s="556"/>
      <c r="R59" s="380"/>
    </row>
    <row r="60" spans="1:18">
      <c r="A60" s="380"/>
      <c r="B60" s="554"/>
      <c r="C60" s="555"/>
      <c r="D60" s="380"/>
      <c r="E60" s="380"/>
      <c r="F60" s="380"/>
      <c r="G60" s="380"/>
      <c r="H60" s="380"/>
      <c r="I60" s="380"/>
      <c r="J60" s="380"/>
      <c r="K60" s="380"/>
      <c r="L60" s="380"/>
      <c r="M60" s="380"/>
      <c r="N60" s="380"/>
      <c r="O60" s="380"/>
      <c r="P60" s="380"/>
      <c r="Q60" s="556"/>
      <c r="R60" s="380"/>
    </row>
    <row r="61" spans="1:18">
      <c r="A61" s="380"/>
      <c r="B61" s="554"/>
      <c r="C61" s="555"/>
      <c r="D61" s="380"/>
      <c r="E61" s="380"/>
      <c r="F61" s="380"/>
      <c r="G61" s="380"/>
      <c r="H61" s="380"/>
      <c r="I61" s="380"/>
      <c r="J61" s="380"/>
      <c r="K61" s="380"/>
      <c r="L61" s="380"/>
      <c r="M61" s="380"/>
      <c r="N61" s="380"/>
      <c r="O61" s="380"/>
      <c r="P61" s="380"/>
      <c r="Q61" s="556"/>
      <c r="R61" s="380"/>
    </row>
    <row r="62" spans="1:18">
      <c r="A62" s="380"/>
      <c r="B62" s="554"/>
      <c r="C62" s="555"/>
      <c r="D62" s="380"/>
      <c r="E62" s="380"/>
      <c r="F62" s="380"/>
      <c r="G62" s="380"/>
      <c r="H62" s="380"/>
      <c r="I62" s="380"/>
      <c r="J62" s="380"/>
      <c r="K62" s="380"/>
      <c r="L62" s="380"/>
      <c r="M62" s="380"/>
      <c r="N62" s="380"/>
      <c r="O62" s="380"/>
      <c r="P62" s="380"/>
      <c r="Q62" s="556"/>
      <c r="R62" s="380"/>
    </row>
    <row r="63" spans="1:18">
      <c r="A63" s="380"/>
      <c r="B63" s="554"/>
      <c r="C63" s="555"/>
      <c r="D63" s="380"/>
      <c r="E63" s="380"/>
      <c r="F63" s="380"/>
      <c r="G63" s="380"/>
      <c r="H63" s="380"/>
      <c r="I63" s="380"/>
      <c r="J63" s="380"/>
      <c r="K63" s="380"/>
      <c r="L63" s="380"/>
      <c r="M63" s="380"/>
      <c r="N63" s="380"/>
      <c r="O63" s="380"/>
      <c r="P63" s="380"/>
      <c r="Q63" s="556"/>
      <c r="R63" s="380"/>
    </row>
    <row r="64" spans="1:18">
      <c r="A64" s="380"/>
      <c r="B64" s="554"/>
      <c r="C64" s="555"/>
      <c r="D64" s="380"/>
      <c r="E64" s="380"/>
      <c r="F64" s="380"/>
      <c r="G64" s="380"/>
      <c r="H64" s="380"/>
      <c r="I64" s="380"/>
      <c r="J64" s="380"/>
      <c r="K64" s="380"/>
      <c r="L64" s="380"/>
      <c r="M64" s="380"/>
      <c r="N64" s="380"/>
      <c r="O64" s="380"/>
      <c r="P64" s="380"/>
      <c r="Q64" s="556"/>
      <c r="R64" s="380"/>
    </row>
    <row r="65" spans="1:18">
      <c r="A65" s="380"/>
      <c r="B65" s="554"/>
      <c r="C65" s="555"/>
      <c r="D65" s="380"/>
      <c r="E65" s="380"/>
      <c r="F65" s="380"/>
      <c r="G65" s="380"/>
      <c r="H65" s="380"/>
      <c r="I65" s="380"/>
      <c r="J65" s="380"/>
      <c r="K65" s="380"/>
      <c r="L65" s="380"/>
      <c r="M65" s="380"/>
      <c r="N65" s="380"/>
      <c r="O65" s="380"/>
      <c r="P65" s="380"/>
      <c r="Q65" s="556"/>
      <c r="R65" s="380"/>
    </row>
    <row r="66" spans="1:18">
      <c r="A66" s="380"/>
      <c r="B66" s="554"/>
      <c r="C66" s="555"/>
      <c r="D66" s="380"/>
      <c r="E66" s="380"/>
      <c r="F66" s="380"/>
      <c r="G66" s="380"/>
      <c r="H66" s="380"/>
      <c r="I66" s="380"/>
      <c r="J66" s="380"/>
      <c r="K66" s="380"/>
      <c r="L66" s="380"/>
      <c r="M66" s="380"/>
      <c r="N66" s="380"/>
      <c r="O66" s="380"/>
      <c r="P66" s="380"/>
      <c r="Q66" s="556"/>
      <c r="R66" s="380"/>
    </row>
    <row r="67" spans="1:18">
      <c r="A67" s="380"/>
      <c r="B67" s="554"/>
      <c r="C67" s="555"/>
      <c r="D67" s="380"/>
      <c r="E67" s="380"/>
      <c r="F67" s="380"/>
      <c r="G67" s="380"/>
      <c r="H67" s="380"/>
      <c r="I67" s="380"/>
      <c r="J67" s="380"/>
      <c r="K67" s="380"/>
      <c r="L67" s="380"/>
      <c r="M67" s="380"/>
      <c r="N67" s="380"/>
      <c r="O67" s="380"/>
      <c r="P67" s="380"/>
      <c r="Q67" s="556"/>
      <c r="R67" s="380"/>
    </row>
    <row r="68" spans="1:18">
      <c r="A68" s="380"/>
      <c r="B68" s="554"/>
      <c r="C68" s="555"/>
      <c r="D68" s="380"/>
      <c r="E68" s="380"/>
      <c r="F68" s="380"/>
      <c r="G68" s="380"/>
      <c r="H68" s="380"/>
      <c r="I68" s="380"/>
      <c r="J68" s="380"/>
      <c r="K68" s="380"/>
      <c r="L68" s="380"/>
      <c r="M68" s="380"/>
      <c r="N68" s="380"/>
      <c r="O68" s="380"/>
      <c r="P68" s="380"/>
      <c r="Q68" s="556"/>
      <c r="R68" s="380"/>
    </row>
    <row r="69" spans="1:18">
      <c r="A69" s="380"/>
      <c r="B69" s="554"/>
      <c r="C69" s="555"/>
      <c r="D69" s="380"/>
      <c r="E69" s="380"/>
      <c r="F69" s="380"/>
      <c r="G69" s="380"/>
      <c r="H69" s="380"/>
      <c r="I69" s="380"/>
      <c r="J69" s="380"/>
      <c r="K69" s="380"/>
      <c r="L69" s="380"/>
      <c r="M69" s="380"/>
      <c r="N69" s="380"/>
      <c r="O69" s="380"/>
      <c r="P69" s="380"/>
      <c r="Q69" s="556"/>
      <c r="R69" s="380"/>
    </row>
    <row r="70" spans="1:18">
      <c r="A70" s="380"/>
      <c r="B70" s="554"/>
      <c r="C70" s="555"/>
      <c r="D70" s="380"/>
      <c r="E70" s="380"/>
      <c r="F70" s="380"/>
      <c r="G70" s="380"/>
      <c r="H70" s="380"/>
      <c r="I70" s="380"/>
      <c r="J70" s="380"/>
      <c r="K70" s="380"/>
      <c r="L70" s="380"/>
      <c r="M70" s="380"/>
      <c r="N70" s="380"/>
      <c r="O70" s="380"/>
      <c r="P70" s="380"/>
      <c r="Q70" s="556"/>
      <c r="R70" s="380"/>
    </row>
    <row r="71" spans="1:18">
      <c r="A71" s="380"/>
      <c r="B71" s="554"/>
      <c r="C71" s="555"/>
      <c r="D71" s="380"/>
      <c r="E71" s="380"/>
      <c r="F71" s="380"/>
      <c r="G71" s="380"/>
      <c r="H71" s="380"/>
      <c r="I71" s="380"/>
      <c r="J71" s="380"/>
      <c r="K71" s="380"/>
      <c r="L71" s="380"/>
      <c r="M71" s="380"/>
      <c r="N71" s="380"/>
      <c r="O71" s="380"/>
      <c r="P71" s="380"/>
      <c r="Q71" s="556"/>
      <c r="R71" s="380"/>
    </row>
    <row r="72" spans="1:18">
      <c r="A72" s="380"/>
      <c r="B72" s="554"/>
      <c r="C72" s="555"/>
      <c r="D72" s="380"/>
      <c r="E72" s="380"/>
      <c r="F72" s="380"/>
      <c r="G72" s="380"/>
      <c r="H72" s="380"/>
      <c r="I72" s="380"/>
      <c r="J72" s="380"/>
      <c r="K72" s="380"/>
      <c r="L72" s="380"/>
      <c r="M72" s="380"/>
      <c r="N72" s="380"/>
      <c r="O72" s="380"/>
      <c r="P72" s="380"/>
      <c r="Q72" s="556"/>
      <c r="R72" s="380"/>
    </row>
    <row r="73" spans="1:18">
      <c r="A73" s="380"/>
      <c r="B73" s="554"/>
      <c r="C73" s="555"/>
      <c r="D73" s="380"/>
      <c r="E73" s="380"/>
      <c r="F73" s="380"/>
      <c r="G73" s="380"/>
      <c r="H73" s="380"/>
      <c r="I73" s="380"/>
      <c r="J73" s="380"/>
      <c r="K73" s="380"/>
      <c r="L73" s="380"/>
      <c r="M73" s="380"/>
      <c r="N73" s="380"/>
      <c r="O73" s="380"/>
      <c r="P73" s="380"/>
      <c r="Q73" s="556"/>
      <c r="R73" s="380"/>
    </row>
    <row r="74" spans="1:18">
      <c r="A74" s="380"/>
      <c r="B74" s="554"/>
      <c r="C74" s="555"/>
      <c r="D74" s="380"/>
      <c r="E74" s="380"/>
      <c r="F74" s="380"/>
      <c r="G74" s="380"/>
      <c r="H74" s="380"/>
      <c r="I74" s="380"/>
      <c r="J74" s="380"/>
      <c r="K74" s="380"/>
      <c r="L74" s="380"/>
      <c r="M74" s="380"/>
      <c r="N74" s="380"/>
      <c r="O74" s="380"/>
      <c r="P74" s="380"/>
      <c r="Q74" s="556"/>
      <c r="R74" s="380"/>
    </row>
    <row r="75" spans="1:18">
      <c r="A75" s="380"/>
      <c r="B75" s="554"/>
      <c r="C75" s="555"/>
      <c r="D75" s="380"/>
      <c r="E75" s="380"/>
      <c r="F75" s="380"/>
      <c r="G75" s="380"/>
      <c r="H75" s="380"/>
      <c r="I75" s="380"/>
      <c r="J75" s="380"/>
      <c r="K75" s="380"/>
      <c r="L75" s="380"/>
      <c r="M75" s="380"/>
      <c r="N75" s="380"/>
      <c r="O75" s="380"/>
      <c r="P75" s="380"/>
      <c r="Q75" s="556"/>
      <c r="R75" s="380"/>
    </row>
    <row r="76" spans="1:18">
      <c r="A76" s="380"/>
      <c r="B76" s="554"/>
      <c r="C76" s="555"/>
      <c r="D76" s="380"/>
      <c r="E76" s="380"/>
      <c r="F76" s="380"/>
      <c r="G76" s="380"/>
      <c r="H76" s="380"/>
      <c r="I76" s="380"/>
      <c r="J76" s="380"/>
      <c r="K76" s="380"/>
      <c r="L76" s="380"/>
      <c r="M76" s="380"/>
      <c r="N76" s="380"/>
      <c r="O76" s="380"/>
      <c r="P76" s="380"/>
      <c r="Q76" s="556"/>
      <c r="R76" s="380"/>
    </row>
    <row r="77" spans="1:18">
      <c r="A77" s="380"/>
      <c r="B77" s="554"/>
      <c r="C77" s="555"/>
      <c r="D77" s="380"/>
      <c r="E77" s="380"/>
      <c r="F77" s="380"/>
      <c r="G77" s="380"/>
      <c r="H77" s="380"/>
      <c r="I77" s="380"/>
      <c r="J77" s="380"/>
      <c r="K77" s="380"/>
      <c r="L77" s="380"/>
      <c r="M77" s="380"/>
      <c r="N77" s="380"/>
      <c r="O77" s="380"/>
      <c r="P77" s="380"/>
      <c r="Q77" s="556"/>
      <c r="R77" s="380"/>
    </row>
    <row r="78" spans="1:18">
      <c r="A78" s="380"/>
      <c r="B78" s="554"/>
      <c r="C78" s="555"/>
      <c r="D78" s="380"/>
      <c r="E78" s="380"/>
      <c r="F78" s="380"/>
      <c r="G78" s="380"/>
      <c r="H78" s="380"/>
      <c r="I78" s="380"/>
      <c r="J78" s="380"/>
      <c r="K78" s="380"/>
      <c r="L78" s="380"/>
      <c r="M78" s="380"/>
      <c r="N78" s="380"/>
      <c r="O78" s="380"/>
      <c r="P78" s="380"/>
      <c r="Q78" s="556"/>
      <c r="R78" s="380"/>
    </row>
    <row r="79" spans="1:18">
      <c r="A79" s="380"/>
      <c r="B79" s="554"/>
      <c r="C79" s="555"/>
      <c r="D79" s="380"/>
      <c r="E79" s="380"/>
      <c r="F79" s="380"/>
      <c r="G79" s="380"/>
      <c r="H79" s="380"/>
      <c r="I79" s="380"/>
      <c r="J79" s="380"/>
      <c r="K79" s="380"/>
      <c r="L79" s="380"/>
      <c r="M79" s="380"/>
      <c r="N79" s="380"/>
      <c r="O79" s="380"/>
      <c r="P79" s="380"/>
      <c r="Q79" s="556"/>
      <c r="R79" s="380"/>
    </row>
    <row r="80" spans="1:18">
      <c r="A80" s="380"/>
      <c r="B80" s="554"/>
      <c r="C80" s="555"/>
      <c r="D80" s="380"/>
      <c r="E80" s="380"/>
      <c r="F80" s="380"/>
      <c r="G80" s="380"/>
      <c r="H80" s="380"/>
      <c r="I80" s="380"/>
      <c r="J80" s="380"/>
      <c r="K80" s="380"/>
      <c r="L80" s="380"/>
      <c r="M80" s="380"/>
      <c r="N80" s="380"/>
      <c r="O80" s="380"/>
      <c r="P80" s="380"/>
      <c r="Q80" s="556"/>
      <c r="R80" s="380"/>
    </row>
    <row r="81" spans="1:18">
      <c r="A81" s="380"/>
      <c r="B81" s="554"/>
      <c r="C81" s="555"/>
      <c r="D81" s="380"/>
      <c r="E81" s="380"/>
      <c r="F81" s="380"/>
      <c r="G81" s="380"/>
      <c r="H81" s="380"/>
      <c r="I81" s="380"/>
      <c r="J81" s="380"/>
      <c r="K81" s="380"/>
      <c r="L81" s="380"/>
      <c r="M81" s="380"/>
      <c r="N81" s="380"/>
      <c r="O81" s="380"/>
      <c r="P81" s="380"/>
      <c r="Q81" s="556"/>
      <c r="R81" s="380"/>
    </row>
    <row r="82" spans="1:18">
      <c r="A82" s="380"/>
      <c r="B82" s="554"/>
      <c r="C82" s="555"/>
      <c r="D82" s="380"/>
      <c r="E82" s="380"/>
      <c r="F82" s="380"/>
      <c r="G82" s="380"/>
      <c r="H82" s="380"/>
      <c r="I82" s="380"/>
      <c r="J82" s="380"/>
      <c r="K82" s="380"/>
      <c r="L82" s="380"/>
      <c r="M82" s="380"/>
      <c r="N82" s="380"/>
      <c r="O82" s="380"/>
      <c r="P82" s="380"/>
      <c r="Q82" s="556"/>
      <c r="R82" s="380"/>
    </row>
    <row r="83" spans="1:18">
      <c r="A83" s="380"/>
      <c r="B83" s="554"/>
      <c r="C83" s="555"/>
      <c r="D83" s="380"/>
      <c r="E83" s="380"/>
      <c r="F83" s="380"/>
      <c r="G83" s="380"/>
      <c r="H83" s="380"/>
      <c r="I83" s="380"/>
      <c r="J83" s="380"/>
      <c r="K83" s="380"/>
      <c r="L83" s="380"/>
      <c r="M83" s="380"/>
      <c r="N83" s="380"/>
      <c r="O83" s="380"/>
      <c r="P83" s="380"/>
      <c r="Q83" s="556"/>
      <c r="R83" s="380"/>
    </row>
    <row r="84" spans="1:18">
      <c r="A84" s="380"/>
      <c r="B84" s="554"/>
      <c r="C84" s="555"/>
      <c r="D84" s="380"/>
      <c r="E84" s="380"/>
      <c r="F84" s="380"/>
      <c r="G84" s="380"/>
      <c r="H84" s="380"/>
      <c r="I84" s="380"/>
      <c r="J84" s="380"/>
      <c r="K84" s="380"/>
      <c r="L84" s="380"/>
      <c r="M84" s="380"/>
      <c r="N84" s="380"/>
      <c r="O84" s="380"/>
      <c r="P84" s="380"/>
      <c r="Q84" s="556"/>
      <c r="R84" s="380"/>
    </row>
    <row r="85" spans="1:18">
      <c r="A85" s="380"/>
      <c r="B85" s="554"/>
      <c r="C85" s="555"/>
      <c r="D85" s="380"/>
      <c r="E85" s="380"/>
      <c r="F85" s="380"/>
      <c r="G85" s="380"/>
      <c r="H85" s="380"/>
      <c r="I85" s="380"/>
      <c r="J85" s="380"/>
      <c r="K85" s="380"/>
      <c r="L85" s="380"/>
      <c r="M85" s="380"/>
      <c r="N85" s="380"/>
      <c r="O85" s="380"/>
      <c r="P85" s="380"/>
      <c r="Q85" s="556"/>
      <c r="R85" s="380"/>
    </row>
    <row r="86" spans="1:18">
      <c r="A86" s="380"/>
      <c r="B86" s="554"/>
      <c r="C86" s="555"/>
      <c r="D86" s="380"/>
      <c r="E86" s="380"/>
      <c r="F86" s="380"/>
      <c r="G86" s="380"/>
      <c r="H86" s="380"/>
      <c r="I86" s="380"/>
      <c r="J86" s="380"/>
      <c r="K86" s="380"/>
      <c r="L86" s="380"/>
      <c r="M86" s="380"/>
      <c r="N86" s="380"/>
      <c r="O86" s="380"/>
      <c r="P86" s="380"/>
      <c r="Q86" s="556"/>
      <c r="R86" s="380"/>
    </row>
    <row r="87" spans="1:18">
      <c r="A87" s="380"/>
      <c r="B87" s="554"/>
      <c r="C87" s="555"/>
      <c r="D87" s="380"/>
      <c r="E87" s="380"/>
      <c r="F87" s="380"/>
      <c r="G87" s="380"/>
      <c r="H87" s="380"/>
      <c r="I87" s="380"/>
      <c r="J87" s="380"/>
      <c r="K87" s="380"/>
      <c r="L87" s="380"/>
      <c r="M87" s="380"/>
      <c r="N87" s="380"/>
      <c r="O87" s="380"/>
      <c r="P87" s="380"/>
      <c r="Q87" s="556"/>
      <c r="R87" s="380"/>
    </row>
    <row r="88" spans="1:18">
      <c r="A88" s="380"/>
      <c r="B88" s="554"/>
      <c r="C88" s="555"/>
      <c r="D88" s="380"/>
      <c r="E88" s="380"/>
      <c r="F88" s="380"/>
      <c r="G88" s="380"/>
      <c r="H88" s="380"/>
      <c r="I88" s="380"/>
      <c r="J88" s="380"/>
      <c r="K88" s="380"/>
      <c r="L88" s="380"/>
      <c r="M88" s="380"/>
      <c r="N88" s="380"/>
      <c r="O88" s="380"/>
      <c r="P88" s="380"/>
      <c r="Q88" s="556"/>
      <c r="R88" s="380"/>
    </row>
    <row r="89" spans="1:18">
      <c r="A89" s="380"/>
      <c r="B89" s="554"/>
      <c r="C89" s="555"/>
      <c r="D89" s="380"/>
      <c r="E89" s="380"/>
      <c r="F89" s="380"/>
      <c r="G89" s="380"/>
      <c r="H89" s="380"/>
      <c r="I89" s="380"/>
      <c r="J89" s="380"/>
      <c r="K89" s="380"/>
      <c r="L89" s="380"/>
      <c r="M89" s="380"/>
      <c r="N89" s="380"/>
      <c r="O89" s="380"/>
      <c r="P89" s="380"/>
      <c r="Q89" s="556"/>
      <c r="R89" s="380"/>
    </row>
    <row r="90" spans="1:18">
      <c r="A90" s="380"/>
      <c r="B90" s="554"/>
      <c r="C90" s="555"/>
      <c r="D90" s="380"/>
      <c r="E90" s="380"/>
      <c r="F90" s="380"/>
      <c r="G90" s="380"/>
      <c r="H90" s="380"/>
      <c r="I90" s="380"/>
      <c r="J90" s="380"/>
      <c r="K90" s="380"/>
      <c r="L90" s="380"/>
      <c r="M90" s="380"/>
      <c r="N90" s="380"/>
      <c r="O90" s="380"/>
      <c r="P90" s="380"/>
      <c r="Q90" s="556"/>
      <c r="R90" s="380"/>
    </row>
    <row r="91" spans="1:18">
      <c r="A91" s="380"/>
      <c r="B91" s="554"/>
      <c r="C91" s="555"/>
      <c r="D91" s="380"/>
      <c r="E91" s="380"/>
      <c r="F91" s="380"/>
      <c r="G91" s="380"/>
      <c r="H91" s="380"/>
      <c r="I91" s="380"/>
      <c r="J91" s="380"/>
      <c r="K91" s="380"/>
      <c r="L91" s="380"/>
      <c r="M91" s="380"/>
      <c r="N91" s="380"/>
      <c r="O91" s="380"/>
      <c r="P91" s="380"/>
      <c r="Q91" s="556"/>
      <c r="R91" s="380"/>
    </row>
    <row r="92" spans="1:18">
      <c r="A92" s="380"/>
      <c r="B92" s="554"/>
      <c r="C92" s="555"/>
      <c r="D92" s="380"/>
      <c r="E92" s="380"/>
      <c r="F92" s="380"/>
      <c r="G92" s="380"/>
      <c r="H92" s="380"/>
      <c r="I92" s="380"/>
      <c r="J92" s="380"/>
      <c r="K92" s="380"/>
      <c r="L92" s="380"/>
      <c r="M92" s="380"/>
      <c r="N92" s="380"/>
      <c r="O92" s="380"/>
      <c r="P92" s="380"/>
      <c r="Q92" s="556"/>
      <c r="R92" s="380"/>
    </row>
    <row r="93" spans="1:18">
      <c r="A93" s="380"/>
      <c r="B93" s="554"/>
      <c r="C93" s="555"/>
      <c r="D93" s="380"/>
      <c r="E93" s="380"/>
      <c r="F93" s="380"/>
      <c r="G93" s="380"/>
      <c r="H93" s="380"/>
      <c r="I93" s="380"/>
      <c r="J93" s="380"/>
      <c r="K93" s="380"/>
      <c r="L93" s="380"/>
      <c r="M93" s="380"/>
      <c r="N93" s="380"/>
      <c r="O93" s="380"/>
      <c r="P93" s="380"/>
      <c r="Q93" s="556"/>
      <c r="R93" s="380"/>
    </row>
    <row r="94" spans="1:18">
      <c r="A94" s="380"/>
      <c r="B94" s="554"/>
      <c r="C94" s="555"/>
      <c r="D94" s="380"/>
      <c r="E94" s="380"/>
      <c r="F94" s="380"/>
      <c r="G94" s="380"/>
      <c r="H94" s="380"/>
      <c r="I94" s="380"/>
      <c r="J94" s="380"/>
      <c r="K94" s="380"/>
      <c r="L94" s="380"/>
      <c r="M94" s="380"/>
      <c r="N94" s="380"/>
      <c r="O94" s="380"/>
      <c r="P94" s="380"/>
      <c r="Q94" s="556"/>
      <c r="R94" s="380"/>
    </row>
    <row r="95" spans="1:18">
      <c r="A95" s="380"/>
      <c r="B95" s="554"/>
      <c r="C95" s="555"/>
      <c r="D95" s="380"/>
      <c r="E95" s="380"/>
      <c r="F95" s="380"/>
      <c r="G95" s="380"/>
      <c r="H95" s="380"/>
      <c r="I95" s="380"/>
      <c r="J95" s="380"/>
      <c r="K95" s="380"/>
      <c r="L95" s="380"/>
      <c r="M95" s="380"/>
      <c r="N95" s="380"/>
      <c r="O95" s="380"/>
      <c r="P95" s="380"/>
      <c r="Q95" s="556"/>
      <c r="R95" s="380"/>
    </row>
    <row r="96" spans="1:18">
      <c r="A96" s="380"/>
      <c r="B96" s="554"/>
      <c r="C96" s="555"/>
      <c r="D96" s="380"/>
      <c r="E96" s="380"/>
      <c r="F96" s="380"/>
      <c r="G96" s="380"/>
      <c r="H96" s="380"/>
      <c r="I96" s="380"/>
      <c r="J96" s="380"/>
      <c r="K96" s="380"/>
      <c r="L96" s="380"/>
      <c r="M96" s="380"/>
      <c r="N96" s="380"/>
      <c r="O96" s="380"/>
      <c r="P96" s="380"/>
      <c r="Q96" s="556"/>
      <c r="R96" s="380"/>
    </row>
    <row r="97" spans="1:18">
      <c r="A97" s="380"/>
      <c r="B97" s="554"/>
      <c r="C97" s="555"/>
      <c r="D97" s="380"/>
      <c r="E97" s="380"/>
      <c r="F97" s="380"/>
      <c r="G97" s="380"/>
      <c r="H97" s="380"/>
      <c r="I97" s="380"/>
      <c r="J97" s="380"/>
      <c r="K97" s="380"/>
      <c r="L97" s="380"/>
      <c r="M97" s="380"/>
      <c r="N97" s="380"/>
      <c r="O97" s="380"/>
      <c r="P97" s="380"/>
      <c r="Q97" s="556"/>
      <c r="R97" s="380"/>
    </row>
    <row r="98" spans="1:18">
      <c r="A98" s="380"/>
      <c r="B98" s="554"/>
      <c r="C98" s="555"/>
      <c r="D98" s="380"/>
      <c r="E98" s="380"/>
      <c r="F98" s="380"/>
      <c r="G98" s="380"/>
      <c r="H98" s="380"/>
      <c r="I98" s="380"/>
      <c r="J98" s="380"/>
      <c r="K98" s="380"/>
      <c r="L98" s="380"/>
      <c r="M98" s="380"/>
      <c r="N98" s="380"/>
      <c r="O98" s="380"/>
      <c r="P98" s="380"/>
      <c r="Q98" s="556"/>
      <c r="R98" s="380"/>
    </row>
    <row r="99" spans="1:18">
      <c r="A99" s="380"/>
      <c r="B99" s="554"/>
      <c r="C99" s="555"/>
      <c r="D99" s="380"/>
      <c r="E99" s="380"/>
      <c r="F99" s="380"/>
      <c r="G99" s="380"/>
      <c r="H99" s="380"/>
      <c r="I99" s="380"/>
      <c r="J99" s="380"/>
      <c r="K99" s="380"/>
      <c r="L99" s="380"/>
      <c r="M99" s="380"/>
      <c r="N99" s="380"/>
      <c r="O99" s="380"/>
      <c r="P99" s="380"/>
      <c r="Q99" s="556"/>
      <c r="R99" s="380"/>
    </row>
    <row r="100" spans="1:18">
      <c r="A100" s="380"/>
      <c r="B100" s="554"/>
      <c r="C100" s="555"/>
      <c r="D100" s="380"/>
      <c r="E100" s="380"/>
      <c r="F100" s="380"/>
      <c r="G100" s="380"/>
      <c r="H100" s="380"/>
      <c r="I100" s="380"/>
      <c r="J100" s="380"/>
      <c r="K100" s="380"/>
      <c r="L100" s="380"/>
      <c r="M100" s="380"/>
      <c r="N100" s="380"/>
      <c r="O100" s="380"/>
      <c r="P100" s="380"/>
      <c r="Q100" s="556"/>
      <c r="R100" s="380"/>
    </row>
    <row r="101" spans="1:18">
      <c r="A101" s="380"/>
      <c r="B101" s="554"/>
      <c r="C101" s="555"/>
      <c r="D101" s="380"/>
      <c r="E101" s="380"/>
      <c r="F101" s="380"/>
      <c r="G101" s="380"/>
      <c r="H101" s="380"/>
      <c r="I101" s="380"/>
      <c r="J101" s="380"/>
      <c r="K101" s="380"/>
      <c r="L101" s="380"/>
      <c r="M101" s="380"/>
      <c r="N101" s="380"/>
      <c r="O101" s="380"/>
      <c r="P101" s="380"/>
      <c r="Q101" s="556"/>
      <c r="R101" s="380"/>
    </row>
    <row r="102" spans="1:18">
      <c r="A102" s="380"/>
      <c r="B102" s="554"/>
      <c r="C102" s="555"/>
      <c r="D102" s="380"/>
      <c r="E102" s="380"/>
      <c r="F102" s="380"/>
      <c r="G102" s="380"/>
      <c r="H102" s="380"/>
      <c r="I102" s="380"/>
      <c r="J102" s="380"/>
      <c r="K102" s="380"/>
      <c r="L102" s="380"/>
      <c r="M102" s="380"/>
      <c r="N102" s="380"/>
      <c r="O102" s="380"/>
      <c r="P102" s="380"/>
      <c r="Q102" s="556"/>
      <c r="R102" s="380"/>
    </row>
    <row r="103" spans="1:18">
      <c r="A103" s="380"/>
      <c r="B103" s="554"/>
      <c r="C103" s="555"/>
      <c r="D103" s="380"/>
      <c r="E103" s="380"/>
      <c r="F103" s="380"/>
      <c r="G103" s="380"/>
      <c r="H103" s="380"/>
      <c r="I103" s="380"/>
      <c r="J103" s="380"/>
      <c r="K103" s="380"/>
      <c r="L103" s="380"/>
      <c r="M103" s="380"/>
      <c r="N103" s="380"/>
      <c r="O103" s="380"/>
      <c r="P103" s="380"/>
      <c r="Q103" s="556"/>
      <c r="R103" s="380"/>
    </row>
    <row r="104" spans="1:18">
      <c r="A104" s="380"/>
      <c r="B104" s="554"/>
      <c r="C104" s="555"/>
      <c r="D104" s="380"/>
      <c r="E104" s="380"/>
      <c r="F104" s="380"/>
      <c r="G104" s="380"/>
      <c r="H104" s="380"/>
      <c r="I104" s="380"/>
      <c r="J104" s="380"/>
      <c r="K104" s="380"/>
      <c r="L104" s="380"/>
      <c r="M104" s="380"/>
      <c r="N104" s="380"/>
      <c r="O104" s="380"/>
      <c r="P104" s="380"/>
      <c r="Q104" s="556"/>
      <c r="R104" s="380"/>
    </row>
    <row r="105" spans="1:18">
      <c r="A105" s="380"/>
      <c r="B105" s="554"/>
      <c r="C105" s="555"/>
      <c r="D105" s="380"/>
      <c r="E105" s="380"/>
      <c r="F105" s="380"/>
      <c r="G105" s="380"/>
      <c r="H105" s="380"/>
      <c r="I105" s="380"/>
      <c r="J105" s="380"/>
      <c r="K105" s="380"/>
      <c r="L105" s="380"/>
      <c r="M105" s="380"/>
      <c r="N105" s="380"/>
      <c r="O105" s="380"/>
      <c r="P105" s="380"/>
      <c r="Q105" s="556"/>
      <c r="R105" s="380"/>
    </row>
    <row r="106" spans="1:18">
      <c r="A106" s="380"/>
      <c r="B106" s="554"/>
      <c r="C106" s="555"/>
      <c r="D106" s="380"/>
      <c r="E106" s="380"/>
      <c r="F106" s="380"/>
      <c r="G106" s="380"/>
      <c r="H106" s="380"/>
      <c r="I106" s="380"/>
      <c r="J106" s="380"/>
      <c r="K106" s="380"/>
      <c r="L106" s="380"/>
      <c r="M106" s="380"/>
      <c r="N106" s="380"/>
      <c r="O106" s="380"/>
      <c r="P106" s="380"/>
      <c r="Q106" s="556"/>
      <c r="R106" s="380"/>
    </row>
    <row r="107" spans="1:18">
      <c r="A107" s="380"/>
      <c r="B107" s="554"/>
      <c r="C107" s="555"/>
      <c r="D107" s="380"/>
      <c r="E107" s="380"/>
      <c r="F107" s="380"/>
      <c r="G107" s="380"/>
      <c r="H107" s="380"/>
      <c r="I107" s="380"/>
      <c r="J107" s="380"/>
      <c r="K107" s="380"/>
      <c r="L107" s="380"/>
      <c r="M107" s="380"/>
      <c r="N107" s="380"/>
      <c r="O107" s="380"/>
      <c r="P107" s="380"/>
      <c r="Q107" s="556"/>
      <c r="R107" s="380"/>
    </row>
    <row r="108" spans="1:18">
      <c r="A108" s="380"/>
      <c r="B108" s="554"/>
      <c r="C108" s="555"/>
      <c r="D108" s="380"/>
      <c r="E108" s="380"/>
      <c r="F108" s="380"/>
      <c r="G108" s="380"/>
      <c r="H108" s="380"/>
      <c r="I108" s="380"/>
      <c r="J108" s="380"/>
      <c r="K108" s="380"/>
      <c r="L108" s="380"/>
      <c r="M108" s="380"/>
      <c r="N108" s="380"/>
      <c r="O108" s="380"/>
      <c r="P108" s="380"/>
      <c r="Q108" s="556"/>
      <c r="R108" s="380"/>
    </row>
    <row r="109" spans="1:18">
      <c r="A109" s="380"/>
      <c r="B109" s="554"/>
      <c r="C109" s="555"/>
      <c r="D109" s="380"/>
      <c r="E109" s="380"/>
      <c r="F109" s="380"/>
      <c r="G109" s="380"/>
      <c r="H109" s="380"/>
      <c r="I109" s="380"/>
      <c r="J109" s="380"/>
      <c r="K109" s="380"/>
      <c r="L109" s="380"/>
      <c r="M109" s="380"/>
      <c r="N109" s="380"/>
      <c r="O109" s="380"/>
      <c r="P109" s="380"/>
      <c r="Q109" s="556"/>
      <c r="R109" s="380"/>
    </row>
    <row r="110" spans="1:18">
      <c r="A110" s="380"/>
      <c r="B110" s="554"/>
      <c r="C110" s="555"/>
      <c r="D110" s="380"/>
      <c r="E110" s="380"/>
      <c r="F110" s="380"/>
      <c r="G110" s="380"/>
      <c r="H110" s="380"/>
      <c r="I110" s="380"/>
      <c r="J110" s="380"/>
      <c r="K110" s="380"/>
      <c r="L110" s="380"/>
      <c r="M110" s="380"/>
      <c r="N110" s="380"/>
      <c r="O110" s="380"/>
      <c r="P110" s="380"/>
      <c r="Q110" s="556"/>
      <c r="R110" s="380"/>
    </row>
    <row r="111" spans="1:18">
      <c r="A111" s="380"/>
      <c r="B111" s="554"/>
      <c r="C111" s="555"/>
      <c r="D111" s="380"/>
      <c r="E111" s="380"/>
      <c r="F111" s="380"/>
      <c r="G111" s="380"/>
      <c r="H111" s="380"/>
      <c r="I111" s="380"/>
      <c r="J111" s="380"/>
      <c r="K111" s="380"/>
      <c r="L111" s="380"/>
      <c r="M111" s="380"/>
      <c r="N111" s="380"/>
      <c r="O111" s="380"/>
      <c r="P111" s="380"/>
      <c r="Q111" s="556"/>
      <c r="R111" s="380"/>
    </row>
    <row r="112" spans="1:18">
      <c r="A112" s="380"/>
      <c r="B112" s="554"/>
      <c r="C112" s="555"/>
      <c r="D112" s="380"/>
      <c r="E112" s="380"/>
      <c r="F112" s="380"/>
      <c r="G112" s="380"/>
      <c r="H112" s="380"/>
      <c r="I112" s="380"/>
      <c r="J112" s="380"/>
      <c r="K112" s="380"/>
      <c r="L112" s="380"/>
      <c r="M112" s="380"/>
      <c r="N112" s="380"/>
      <c r="O112" s="380"/>
      <c r="P112" s="380"/>
      <c r="Q112" s="556"/>
      <c r="R112" s="380"/>
    </row>
    <row r="113" spans="1:18">
      <c r="A113" s="380"/>
      <c r="B113" s="554"/>
      <c r="C113" s="555"/>
      <c r="D113" s="380"/>
      <c r="E113" s="380"/>
      <c r="F113" s="380"/>
      <c r="G113" s="380"/>
      <c r="H113" s="380"/>
      <c r="I113" s="380"/>
      <c r="J113" s="380"/>
      <c r="K113" s="380"/>
      <c r="L113" s="380"/>
      <c r="M113" s="380"/>
      <c r="N113" s="380"/>
      <c r="O113" s="380"/>
      <c r="P113" s="380"/>
      <c r="Q113" s="556"/>
      <c r="R113" s="380"/>
    </row>
    <row r="114" spans="1:18">
      <c r="A114" s="380"/>
      <c r="B114" s="554"/>
      <c r="C114" s="555"/>
      <c r="D114" s="380"/>
      <c r="E114" s="380"/>
      <c r="F114" s="380"/>
      <c r="G114" s="380"/>
      <c r="H114" s="380"/>
      <c r="I114" s="380"/>
      <c r="J114" s="380"/>
      <c r="K114" s="380"/>
      <c r="L114" s="380"/>
      <c r="M114" s="380"/>
      <c r="N114" s="380"/>
      <c r="O114" s="380"/>
      <c r="P114" s="380"/>
      <c r="Q114" s="556"/>
      <c r="R114" s="380"/>
    </row>
    <row r="115" spans="1:18">
      <c r="A115" s="380"/>
      <c r="B115" s="554"/>
      <c r="C115" s="555"/>
      <c r="D115" s="380"/>
      <c r="E115" s="380"/>
      <c r="F115" s="380"/>
      <c r="G115" s="380"/>
      <c r="H115" s="380"/>
      <c r="I115" s="380"/>
      <c r="J115" s="380"/>
      <c r="K115" s="380"/>
      <c r="L115" s="380"/>
      <c r="M115" s="380"/>
      <c r="N115" s="380"/>
      <c r="O115" s="380"/>
      <c r="P115" s="380"/>
      <c r="Q115" s="556"/>
      <c r="R115" s="380"/>
    </row>
    <row r="116" spans="1:18">
      <c r="A116" s="380"/>
      <c r="B116" s="554"/>
      <c r="C116" s="555"/>
      <c r="D116" s="380"/>
      <c r="E116" s="380"/>
      <c r="F116" s="380"/>
      <c r="G116" s="380"/>
      <c r="H116" s="380"/>
      <c r="I116" s="380"/>
      <c r="J116" s="380"/>
      <c r="K116" s="380"/>
      <c r="L116" s="380"/>
      <c r="M116" s="380"/>
      <c r="N116" s="380"/>
      <c r="O116" s="380"/>
      <c r="P116" s="380"/>
      <c r="Q116" s="556"/>
      <c r="R116" s="380"/>
    </row>
    <row r="117" spans="1:18">
      <c r="A117" s="380"/>
      <c r="B117" s="554"/>
      <c r="C117" s="555"/>
      <c r="D117" s="380"/>
      <c r="E117" s="380"/>
      <c r="F117" s="380"/>
      <c r="G117" s="380"/>
      <c r="H117" s="380"/>
      <c r="I117" s="380"/>
      <c r="J117" s="380"/>
      <c r="K117" s="380"/>
      <c r="L117" s="380"/>
      <c r="M117" s="380"/>
      <c r="N117" s="380"/>
      <c r="O117" s="380"/>
      <c r="P117" s="380"/>
      <c r="Q117" s="556"/>
      <c r="R117" s="380"/>
    </row>
    <row r="118" spans="1:18">
      <c r="A118" s="380"/>
      <c r="B118" s="554"/>
      <c r="C118" s="555"/>
      <c r="D118" s="380"/>
      <c r="E118" s="380"/>
      <c r="F118" s="380"/>
      <c r="G118" s="380"/>
      <c r="H118" s="380"/>
      <c r="I118" s="380"/>
      <c r="J118" s="380"/>
      <c r="K118" s="380"/>
      <c r="L118" s="380"/>
      <c r="M118" s="380"/>
      <c r="N118" s="380"/>
      <c r="O118" s="380"/>
      <c r="P118" s="380"/>
      <c r="Q118" s="556"/>
      <c r="R118" s="380"/>
    </row>
    <row r="119" spans="1:18">
      <c r="A119" s="380"/>
      <c r="B119" s="554"/>
      <c r="C119" s="555"/>
      <c r="D119" s="380"/>
      <c r="E119" s="380"/>
      <c r="F119" s="380"/>
      <c r="G119" s="380"/>
      <c r="H119" s="380"/>
      <c r="I119" s="380"/>
      <c r="J119" s="380"/>
      <c r="K119" s="380"/>
      <c r="L119" s="380"/>
      <c r="M119" s="380"/>
      <c r="N119" s="380"/>
      <c r="O119" s="380"/>
      <c r="P119" s="380"/>
      <c r="Q119" s="556"/>
      <c r="R119" s="380"/>
    </row>
    <row r="120" spans="1:18">
      <c r="A120" s="380"/>
      <c r="B120" s="554"/>
      <c r="C120" s="555"/>
      <c r="D120" s="380"/>
      <c r="E120" s="380"/>
      <c r="F120" s="380"/>
      <c r="G120" s="380"/>
      <c r="H120" s="380"/>
      <c r="I120" s="380"/>
      <c r="J120" s="380"/>
      <c r="K120" s="380"/>
      <c r="L120" s="380"/>
      <c r="M120" s="380"/>
      <c r="N120" s="380"/>
      <c r="O120" s="380"/>
      <c r="P120" s="380"/>
      <c r="Q120" s="556"/>
      <c r="R120" s="380"/>
    </row>
    <row r="121" spans="1:18">
      <c r="A121" s="380"/>
      <c r="B121" s="554"/>
      <c r="C121" s="555"/>
      <c r="D121" s="380"/>
      <c r="E121" s="380"/>
      <c r="F121" s="380"/>
      <c r="G121" s="380"/>
      <c r="H121" s="380"/>
      <c r="I121" s="380"/>
      <c r="J121" s="380"/>
      <c r="K121" s="380"/>
      <c r="L121" s="380"/>
      <c r="M121" s="380"/>
      <c r="N121" s="380"/>
      <c r="O121" s="380"/>
      <c r="P121" s="380"/>
      <c r="Q121" s="556"/>
      <c r="R121" s="380"/>
    </row>
    <row r="122" spans="1:18">
      <c r="A122" s="380"/>
      <c r="B122" s="554"/>
      <c r="C122" s="555"/>
      <c r="D122" s="380"/>
      <c r="E122" s="380"/>
      <c r="F122" s="380"/>
      <c r="G122" s="380"/>
      <c r="H122" s="380"/>
      <c r="I122" s="380"/>
      <c r="J122" s="380"/>
      <c r="K122" s="380"/>
      <c r="L122" s="380"/>
      <c r="M122" s="380"/>
      <c r="N122" s="380"/>
      <c r="O122" s="380"/>
      <c r="P122" s="380"/>
      <c r="Q122" s="556"/>
      <c r="R122" s="380"/>
    </row>
    <row r="123" spans="1:18">
      <c r="A123" s="380"/>
      <c r="B123" s="554"/>
      <c r="C123" s="555"/>
      <c r="D123" s="380"/>
      <c r="E123" s="380"/>
      <c r="F123" s="380"/>
      <c r="G123" s="380"/>
      <c r="H123" s="380"/>
      <c r="I123" s="380"/>
      <c r="J123" s="380"/>
      <c r="K123" s="380"/>
      <c r="L123" s="380"/>
      <c r="M123" s="380"/>
      <c r="N123" s="380"/>
      <c r="O123" s="380"/>
      <c r="P123" s="380"/>
      <c r="Q123" s="556"/>
      <c r="R123" s="380"/>
    </row>
    <row r="124" spans="1:18">
      <c r="A124" s="380"/>
      <c r="B124" s="554"/>
      <c r="C124" s="555"/>
      <c r="D124" s="380"/>
      <c r="E124" s="380"/>
      <c r="F124" s="380"/>
      <c r="G124" s="380"/>
      <c r="H124" s="380"/>
      <c r="I124" s="380"/>
      <c r="J124" s="380"/>
      <c r="K124" s="380"/>
      <c r="L124" s="380"/>
      <c r="M124" s="380"/>
      <c r="N124" s="380"/>
      <c r="O124" s="380"/>
      <c r="P124" s="380"/>
      <c r="Q124" s="556"/>
      <c r="R124" s="380"/>
    </row>
    <row r="125" spans="1:18">
      <c r="A125" s="380"/>
      <c r="B125" s="554"/>
      <c r="C125" s="555"/>
      <c r="D125" s="380"/>
      <c r="E125" s="380"/>
      <c r="F125" s="380"/>
      <c r="G125" s="380"/>
      <c r="H125" s="380"/>
      <c r="I125" s="380"/>
      <c r="J125" s="380"/>
      <c r="K125" s="380"/>
      <c r="L125" s="380"/>
      <c r="M125" s="380"/>
      <c r="N125" s="380"/>
      <c r="O125" s="380"/>
      <c r="P125" s="380"/>
      <c r="Q125" s="556"/>
      <c r="R125" s="380"/>
    </row>
    <row r="126" spans="1:18">
      <c r="A126" s="380"/>
      <c r="B126" s="554"/>
      <c r="C126" s="555"/>
      <c r="D126" s="380"/>
      <c r="E126" s="380"/>
      <c r="F126" s="380"/>
      <c r="G126" s="380"/>
      <c r="H126" s="380"/>
      <c r="I126" s="380"/>
      <c r="J126" s="380"/>
      <c r="K126" s="380"/>
      <c r="L126" s="380"/>
      <c r="M126" s="380"/>
      <c r="N126" s="380"/>
      <c r="O126" s="380"/>
      <c r="P126" s="380"/>
      <c r="Q126" s="556"/>
      <c r="R126" s="380"/>
    </row>
    <row r="127" spans="1:18">
      <c r="A127" s="380"/>
      <c r="B127" s="554"/>
      <c r="C127" s="555"/>
      <c r="D127" s="380"/>
      <c r="E127" s="380"/>
      <c r="F127" s="380"/>
      <c r="G127" s="380"/>
      <c r="H127" s="380"/>
      <c r="I127" s="380"/>
      <c r="J127" s="380"/>
      <c r="K127" s="380"/>
      <c r="L127" s="380"/>
      <c r="M127" s="380"/>
      <c r="N127" s="380"/>
      <c r="O127" s="380"/>
      <c r="P127" s="380"/>
      <c r="Q127" s="556"/>
      <c r="R127" s="380"/>
    </row>
    <row r="128" spans="1:18">
      <c r="A128" s="380"/>
      <c r="B128" s="554"/>
      <c r="C128" s="555"/>
      <c r="D128" s="380"/>
      <c r="E128" s="380"/>
      <c r="F128" s="380"/>
      <c r="G128" s="380"/>
      <c r="H128" s="380"/>
      <c r="I128" s="380"/>
      <c r="J128" s="380"/>
      <c r="K128" s="380"/>
      <c r="L128" s="380"/>
      <c r="M128" s="380"/>
      <c r="N128" s="380"/>
      <c r="O128" s="380"/>
      <c r="P128" s="380"/>
      <c r="Q128" s="556"/>
      <c r="R128" s="380"/>
    </row>
    <row r="129" spans="1:18">
      <c r="A129" s="380"/>
      <c r="B129" s="554"/>
      <c r="C129" s="555"/>
      <c r="D129" s="380"/>
      <c r="E129" s="380"/>
      <c r="F129" s="380"/>
      <c r="G129" s="380"/>
      <c r="H129" s="380"/>
      <c r="I129" s="380"/>
      <c r="J129" s="380"/>
      <c r="K129" s="380"/>
      <c r="L129" s="380"/>
      <c r="M129" s="380"/>
      <c r="N129" s="380"/>
      <c r="O129" s="380"/>
      <c r="P129" s="380"/>
      <c r="Q129" s="556"/>
      <c r="R129" s="380"/>
    </row>
    <row r="130" spans="1:18">
      <c r="A130" s="380"/>
      <c r="B130" s="554"/>
      <c r="C130" s="555"/>
      <c r="D130" s="380"/>
      <c r="E130" s="380"/>
      <c r="F130" s="380"/>
      <c r="G130" s="380"/>
      <c r="H130" s="380"/>
      <c r="I130" s="380"/>
      <c r="J130" s="380"/>
      <c r="K130" s="380"/>
      <c r="L130" s="380"/>
      <c r="M130" s="380"/>
      <c r="N130" s="380"/>
      <c r="O130" s="380"/>
      <c r="P130" s="380"/>
      <c r="Q130" s="556"/>
      <c r="R130" s="380"/>
    </row>
    <row r="131" spans="1:18">
      <c r="A131" s="380"/>
      <c r="B131" s="554"/>
      <c r="C131" s="555"/>
      <c r="D131" s="380"/>
      <c r="E131" s="380"/>
      <c r="F131" s="380"/>
      <c r="G131" s="380"/>
      <c r="H131" s="380"/>
      <c r="I131" s="380"/>
      <c r="J131" s="380"/>
      <c r="K131" s="380"/>
      <c r="L131" s="380"/>
      <c r="M131" s="380"/>
      <c r="N131" s="380"/>
      <c r="O131" s="380"/>
      <c r="P131" s="380"/>
      <c r="Q131" s="556"/>
      <c r="R131" s="380"/>
    </row>
    <row r="132" spans="1:18">
      <c r="A132" s="380"/>
      <c r="B132" s="554"/>
      <c r="C132" s="555"/>
      <c r="D132" s="380"/>
      <c r="E132" s="380"/>
      <c r="F132" s="380"/>
      <c r="G132" s="380"/>
      <c r="H132" s="380"/>
      <c r="I132" s="380"/>
      <c r="J132" s="380"/>
      <c r="K132" s="380"/>
      <c r="L132" s="380"/>
      <c r="M132" s="380"/>
      <c r="N132" s="380"/>
      <c r="O132" s="380"/>
      <c r="P132" s="380"/>
      <c r="Q132" s="556"/>
      <c r="R132" s="380"/>
    </row>
    <row r="133" spans="1:18">
      <c r="A133" s="380"/>
      <c r="B133" s="554"/>
      <c r="C133" s="555"/>
      <c r="D133" s="380"/>
      <c r="E133" s="380"/>
      <c r="F133" s="380"/>
      <c r="G133" s="380"/>
      <c r="H133" s="380"/>
      <c r="I133" s="380"/>
      <c r="J133" s="380"/>
      <c r="K133" s="380"/>
      <c r="L133" s="380"/>
      <c r="M133" s="380"/>
      <c r="N133" s="380"/>
      <c r="O133" s="380"/>
      <c r="P133" s="380"/>
      <c r="Q133" s="556"/>
      <c r="R133" s="380"/>
    </row>
    <row r="134" spans="1:18">
      <c r="A134" s="380"/>
      <c r="B134" s="554"/>
      <c r="C134" s="555"/>
      <c r="D134" s="380"/>
      <c r="E134" s="380"/>
      <c r="F134" s="380"/>
      <c r="G134" s="380"/>
      <c r="H134" s="380"/>
      <c r="I134" s="380"/>
      <c r="J134" s="380"/>
      <c r="K134" s="380"/>
      <c r="L134" s="380"/>
      <c r="M134" s="380"/>
      <c r="N134" s="380"/>
      <c r="O134" s="380"/>
      <c r="P134" s="380"/>
      <c r="Q134" s="556"/>
      <c r="R134" s="380"/>
    </row>
    <row r="135" spans="1:18">
      <c r="A135" s="380"/>
      <c r="B135" s="554"/>
      <c r="C135" s="555"/>
      <c r="D135" s="380"/>
      <c r="E135" s="380"/>
      <c r="F135" s="380"/>
      <c r="G135" s="380"/>
      <c r="H135" s="380"/>
      <c r="I135" s="380"/>
      <c r="J135" s="380"/>
      <c r="K135" s="380"/>
      <c r="L135" s="380"/>
      <c r="M135" s="380"/>
      <c r="N135" s="380"/>
      <c r="O135" s="380"/>
      <c r="P135" s="380"/>
      <c r="Q135" s="556"/>
      <c r="R135" s="380"/>
    </row>
    <row r="136" spans="1:18">
      <c r="A136" s="380"/>
      <c r="B136" s="554"/>
      <c r="C136" s="555"/>
      <c r="D136" s="380"/>
      <c r="E136" s="380"/>
      <c r="F136" s="380"/>
      <c r="G136" s="380"/>
      <c r="H136" s="380"/>
      <c r="I136" s="380"/>
      <c r="J136" s="380"/>
      <c r="K136" s="380"/>
      <c r="L136" s="380"/>
      <c r="M136" s="380"/>
      <c r="N136" s="380"/>
      <c r="O136" s="380"/>
      <c r="P136" s="380"/>
      <c r="Q136" s="556"/>
      <c r="R136" s="380"/>
    </row>
    <row r="137" spans="1:18">
      <c r="A137" s="380"/>
      <c r="B137" s="554"/>
      <c r="C137" s="555"/>
      <c r="D137" s="380"/>
      <c r="E137" s="380"/>
      <c r="F137" s="380"/>
      <c r="G137" s="380"/>
      <c r="H137" s="380"/>
      <c r="I137" s="380"/>
      <c r="J137" s="380"/>
      <c r="K137" s="380"/>
      <c r="L137" s="380"/>
      <c r="M137" s="380"/>
      <c r="N137" s="380"/>
      <c r="O137" s="380"/>
      <c r="P137" s="380"/>
      <c r="Q137" s="556"/>
      <c r="R137" s="380"/>
    </row>
    <row r="138" spans="1:18">
      <c r="A138" s="380"/>
      <c r="B138" s="554"/>
      <c r="C138" s="555"/>
      <c r="D138" s="380"/>
      <c r="E138" s="380"/>
      <c r="F138" s="380"/>
      <c r="G138" s="380"/>
      <c r="H138" s="380"/>
      <c r="I138" s="380"/>
      <c r="J138" s="380"/>
      <c r="K138" s="380"/>
      <c r="L138" s="380"/>
      <c r="M138" s="380"/>
      <c r="N138" s="380"/>
      <c r="O138" s="380"/>
      <c r="P138" s="380"/>
      <c r="Q138" s="556"/>
      <c r="R138" s="380"/>
    </row>
    <row r="139" spans="1:18">
      <c r="A139" s="380"/>
      <c r="B139" s="554"/>
      <c r="C139" s="555"/>
      <c r="D139" s="380"/>
      <c r="E139" s="380"/>
      <c r="F139" s="380"/>
      <c r="G139" s="380"/>
      <c r="H139" s="380"/>
      <c r="I139" s="380"/>
      <c r="J139" s="380"/>
      <c r="K139" s="380"/>
      <c r="L139" s="380"/>
      <c r="M139" s="380"/>
      <c r="N139" s="380"/>
      <c r="O139" s="380"/>
      <c r="P139" s="380"/>
      <c r="Q139" s="556"/>
      <c r="R139" s="380"/>
    </row>
    <row r="140" spans="1:18">
      <c r="A140" s="380"/>
      <c r="B140" s="554"/>
      <c r="C140" s="555"/>
      <c r="D140" s="380"/>
      <c r="E140" s="380"/>
      <c r="F140" s="380"/>
      <c r="G140" s="380"/>
      <c r="H140" s="380"/>
      <c r="I140" s="380"/>
      <c r="J140" s="380"/>
      <c r="K140" s="380"/>
      <c r="L140" s="380"/>
      <c r="M140" s="380"/>
      <c r="N140" s="380"/>
      <c r="O140" s="380"/>
      <c r="P140" s="380"/>
      <c r="Q140" s="556"/>
      <c r="R140" s="380"/>
    </row>
    <row r="141" spans="1:18">
      <c r="A141" s="380"/>
      <c r="B141" s="554"/>
      <c r="C141" s="555"/>
      <c r="D141" s="380"/>
      <c r="E141" s="380"/>
      <c r="F141" s="380"/>
      <c r="G141" s="380"/>
      <c r="H141" s="380"/>
      <c r="I141" s="380"/>
      <c r="J141" s="380"/>
      <c r="K141" s="380"/>
      <c r="L141" s="380"/>
      <c r="M141" s="380"/>
      <c r="N141" s="380"/>
      <c r="O141" s="380"/>
      <c r="P141" s="380"/>
      <c r="Q141" s="556"/>
      <c r="R141" s="380"/>
    </row>
    <row r="142" spans="1:18">
      <c r="A142" s="380"/>
      <c r="B142" s="554"/>
      <c r="C142" s="555"/>
      <c r="D142" s="380"/>
      <c r="E142" s="380"/>
      <c r="F142" s="380"/>
      <c r="G142" s="380"/>
      <c r="H142" s="380"/>
      <c r="I142" s="380"/>
      <c r="J142" s="380"/>
      <c r="K142" s="380"/>
      <c r="L142" s="380"/>
      <c r="M142" s="380"/>
      <c r="N142" s="380"/>
      <c r="O142" s="380"/>
      <c r="P142" s="380"/>
      <c r="Q142" s="556"/>
      <c r="R142" s="380"/>
    </row>
    <row r="143" spans="1:18">
      <c r="A143" s="380"/>
      <c r="B143" s="554"/>
      <c r="C143" s="555"/>
      <c r="D143" s="380"/>
      <c r="E143" s="380"/>
      <c r="F143" s="380"/>
      <c r="G143" s="380"/>
      <c r="H143" s="380"/>
      <c r="I143" s="380"/>
      <c r="J143" s="380"/>
      <c r="K143" s="380"/>
      <c r="L143" s="380"/>
      <c r="M143" s="380"/>
      <c r="N143" s="380"/>
      <c r="O143" s="380"/>
      <c r="P143" s="380"/>
      <c r="Q143" s="556"/>
      <c r="R143" s="380"/>
    </row>
    <row r="144" spans="1:18">
      <c r="A144" s="380"/>
      <c r="B144" s="554"/>
      <c r="C144" s="555"/>
      <c r="D144" s="380"/>
      <c r="E144" s="380"/>
      <c r="F144" s="380"/>
      <c r="G144" s="380"/>
      <c r="H144" s="380"/>
      <c r="I144" s="380"/>
      <c r="J144" s="380"/>
      <c r="K144" s="380"/>
      <c r="L144" s="380"/>
      <c r="M144" s="380"/>
      <c r="N144" s="380"/>
      <c r="O144" s="380"/>
      <c r="P144" s="380"/>
      <c r="Q144" s="556"/>
      <c r="R144" s="380"/>
    </row>
    <row r="145" spans="1:18">
      <c r="A145" s="380"/>
      <c r="B145" s="554"/>
      <c r="C145" s="555"/>
      <c r="D145" s="380"/>
      <c r="E145" s="380"/>
      <c r="F145" s="380"/>
      <c r="G145" s="380"/>
      <c r="H145" s="380"/>
      <c r="I145" s="380"/>
      <c r="J145" s="380"/>
      <c r="K145" s="380"/>
      <c r="L145" s="380"/>
      <c r="M145" s="380"/>
      <c r="N145" s="380"/>
      <c r="O145" s="380"/>
      <c r="P145" s="380"/>
      <c r="Q145" s="556"/>
      <c r="R145" s="380"/>
    </row>
    <row r="146" spans="1:18">
      <c r="A146" s="380"/>
      <c r="B146" s="554"/>
      <c r="C146" s="555"/>
      <c r="D146" s="380"/>
      <c r="E146" s="380"/>
      <c r="F146" s="380"/>
      <c r="G146" s="380"/>
      <c r="H146" s="380"/>
      <c r="I146" s="380"/>
      <c r="J146" s="380"/>
      <c r="K146" s="380"/>
      <c r="L146" s="380"/>
      <c r="M146" s="380"/>
      <c r="N146" s="380"/>
      <c r="O146" s="380"/>
      <c r="P146" s="380"/>
      <c r="Q146" s="556"/>
      <c r="R146" s="380"/>
    </row>
    <row r="147" spans="1:18">
      <c r="A147" s="380"/>
      <c r="B147" s="554"/>
      <c r="C147" s="555"/>
      <c r="D147" s="380"/>
      <c r="E147" s="380"/>
      <c r="F147" s="380"/>
      <c r="G147" s="380"/>
      <c r="H147" s="380"/>
      <c r="I147" s="380"/>
      <c r="J147" s="380"/>
      <c r="K147" s="380"/>
      <c r="L147" s="380"/>
      <c r="M147" s="380"/>
      <c r="N147" s="380"/>
      <c r="O147" s="380"/>
      <c r="P147" s="380"/>
      <c r="Q147" s="556"/>
      <c r="R147" s="380"/>
    </row>
    <row r="148" spans="1:18">
      <c r="A148" s="380"/>
      <c r="B148" s="554"/>
      <c r="C148" s="555"/>
      <c r="D148" s="380"/>
      <c r="E148" s="380"/>
      <c r="F148" s="380"/>
      <c r="G148" s="380"/>
      <c r="H148" s="380"/>
      <c r="I148" s="380"/>
      <c r="J148" s="380"/>
      <c r="K148" s="380"/>
      <c r="L148" s="380"/>
      <c r="M148" s="380"/>
      <c r="N148" s="380"/>
      <c r="O148" s="380"/>
      <c r="P148" s="380"/>
      <c r="Q148" s="556"/>
      <c r="R148" s="380"/>
    </row>
    <row r="149" spans="1:18">
      <c r="A149" s="380"/>
      <c r="B149" s="554"/>
      <c r="C149" s="555"/>
      <c r="D149" s="380"/>
      <c r="E149" s="380"/>
      <c r="F149" s="380"/>
      <c r="G149" s="380"/>
      <c r="H149" s="380"/>
      <c r="I149" s="380"/>
      <c r="J149" s="380"/>
      <c r="K149" s="380"/>
      <c r="L149" s="380"/>
      <c r="M149" s="380"/>
      <c r="N149" s="380"/>
      <c r="O149" s="380"/>
      <c r="P149" s="380"/>
      <c r="Q149" s="556"/>
      <c r="R149" s="380"/>
    </row>
    <row r="150" spans="1:18">
      <c r="A150" s="380"/>
      <c r="B150" s="554"/>
      <c r="C150" s="555"/>
      <c r="D150" s="380"/>
      <c r="E150" s="380"/>
      <c r="F150" s="380"/>
      <c r="G150" s="380"/>
      <c r="H150" s="380"/>
      <c r="I150" s="380"/>
      <c r="J150" s="380"/>
      <c r="K150" s="380"/>
      <c r="L150" s="380"/>
      <c r="M150" s="380"/>
      <c r="N150" s="380"/>
      <c r="O150" s="380"/>
      <c r="P150" s="380"/>
      <c r="Q150" s="556"/>
      <c r="R150" s="380"/>
    </row>
    <row r="151" spans="1:18">
      <c r="A151" s="380"/>
      <c r="B151" s="554"/>
      <c r="C151" s="555"/>
      <c r="D151" s="380"/>
      <c r="E151" s="380"/>
      <c r="F151" s="380"/>
      <c r="G151" s="380"/>
      <c r="H151" s="380"/>
      <c r="I151" s="380"/>
      <c r="J151" s="380"/>
      <c r="K151" s="380"/>
      <c r="L151" s="380"/>
      <c r="M151" s="380"/>
      <c r="N151" s="380"/>
      <c r="O151" s="380"/>
      <c r="P151" s="380"/>
      <c r="Q151" s="556"/>
      <c r="R151" s="380"/>
    </row>
    <row r="152" spans="1:18">
      <c r="A152" s="380"/>
      <c r="B152" s="554"/>
      <c r="C152" s="555"/>
      <c r="D152" s="380"/>
      <c r="E152" s="380"/>
      <c r="F152" s="380"/>
      <c r="G152" s="380"/>
      <c r="H152" s="380"/>
      <c r="I152" s="380"/>
      <c r="J152" s="380"/>
      <c r="K152" s="380"/>
      <c r="L152" s="380"/>
      <c r="M152" s="380"/>
      <c r="N152" s="380"/>
      <c r="O152" s="380"/>
      <c r="P152" s="380"/>
      <c r="Q152" s="556"/>
      <c r="R152" s="380"/>
    </row>
    <row r="153" spans="1:18">
      <c r="A153" s="380"/>
      <c r="B153" s="554"/>
      <c r="C153" s="555"/>
      <c r="D153" s="380"/>
      <c r="E153" s="380"/>
      <c r="F153" s="380"/>
      <c r="G153" s="380"/>
      <c r="H153" s="380"/>
      <c r="I153" s="380"/>
      <c r="J153" s="380"/>
      <c r="K153" s="380"/>
      <c r="L153" s="380"/>
      <c r="M153" s="380"/>
      <c r="N153" s="380"/>
      <c r="O153" s="380"/>
      <c r="P153" s="380"/>
      <c r="Q153" s="556"/>
      <c r="R153" s="380"/>
    </row>
    <row r="154" spans="1:18">
      <c r="A154" s="380"/>
      <c r="B154" s="554"/>
      <c r="C154" s="555"/>
      <c r="D154" s="380"/>
      <c r="E154" s="380"/>
      <c r="F154" s="380"/>
      <c r="G154" s="380"/>
      <c r="H154" s="380"/>
      <c r="I154" s="380"/>
      <c r="J154" s="380"/>
      <c r="K154" s="380"/>
      <c r="L154" s="380"/>
      <c r="M154" s="380"/>
      <c r="N154" s="380"/>
      <c r="O154" s="380"/>
      <c r="P154" s="380"/>
      <c r="Q154" s="556"/>
      <c r="R154" s="380"/>
    </row>
    <row r="155" spans="1:18">
      <c r="A155" s="380"/>
      <c r="B155" s="554"/>
      <c r="C155" s="555"/>
      <c r="D155" s="380"/>
      <c r="E155" s="380"/>
      <c r="F155" s="380"/>
      <c r="G155" s="380"/>
      <c r="H155" s="380"/>
      <c r="I155" s="380"/>
      <c r="J155" s="380"/>
      <c r="K155" s="380"/>
      <c r="L155" s="380"/>
      <c r="M155" s="380"/>
      <c r="N155" s="380"/>
      <c r="O155" s="380"/>
      <c r="P155" s="380"/>
      <c r="Q155" s="556"/>
      <c r="R155" s="380"/>
    </row>
    <row r="156" spans="1:18">
      <c r="A156" s="380"/>
      <c r="B156" s="554"/>
      <c r="C156" s="555"/>
      <c r="D156" s="380"/>
      <c r="E156" s="380"/>
      <c r="F156" s="380"/>
      <c r="G156" s="380"/>
      <c r="H156" s="380"/>
      <c r="I156" s="380"/>
      <c r="J156" s="380"/>
      <c r="K156" s="380"/>
      <c r="L156" s="380"/>
      <c r="M156" s="380"/>
      <c r="N156" s="380"/>
      <c r="O156" s="380"/>
      <c r="P156" s="380"/>
      <c r="Q156" s="556"/>
      <c r="R156" s="380"/>
    </row>
    <row r="157" spans="1:18">
      <c r="A157" s="380"/>
      <c r="B157" s="554"/>
      <c r="C157" s="555"/>
      <c r="D157" s="380"/>
      <c r="E157" s="380"/>
      <c r="F157" s="380"/>
      <c r="G157" s="380"/>
      <c r="H157" s="380"/>
      <c r="I157" s="380"/>
      <c r="J157" s="380"/>
      <c r="K157" s="380"/>
      <c r="L157" s="380"/>
      <c r="M157" s="380"/>
      <c r="N157" s="380"/>
      <c r="O157" s="380"/>
      <c r="P157" s="380"/>
      <c r="Q157" s="556"/>
      <c r="R157" s="380"/>
    </row>
    <row r="158" spans="1:18">
      <c r="A158" s="380"/>
      <c r="B158" s="554"/>
      <c r="C158" s="555"/>
      <c r="D158" s="380"/>
      <c r="E158" s="380"/>
      <c r="F158" s="380"/>
      <c r="G158" s="380"/>
      <c r="H158" s="380"/>
      <c r="I158" s="380"/>
      <c r="J158" s="380"/>
      <c r="K158" s="380"/>
      <c r="L158" s="380"/>
      <c r="M158" s="380"/>
      <c r="N158" s="380"/>
      <c r="O158" s="380"/>
      <c r="P158" s="380"/>
      <c r="Q158" s="556"/>
      <c r="R158" s="380"/>
    </row>
    <row r="159" spans="1:18">
      <c r="A159" s="380"/>
      <c r="B159" s="554"/>
      <c r="C159" s="555"/>
      <c r="D159" s="380"/>
      <c r="E159" s="380"/>
      <c r="F159" s="380"/>
      <c r="G159" s="380"/>
      <c r="H159" s="380"/>
      <c r="I159" s="380"/>
      <c r="J159" s="380"/>
      <c r="K159" s="380"/>
      <c r="L159" s="380"/>
      <c r="M159" s="380"/>
      <c r="N159" s="380"/>
      <c r="O159" s="380"/>
      <c r="P159" s="380"/>
      <c r="Q159" s="556"/>
      <c r="R159" s="380"/>
    </row>
    <row r="160" spans="1:18">
      <c r="A160" s="380"/>
      <c r="B160" s="554"/>
      <c r="C160" s="555"/>
      <c r="D160" s="380"/>
      <c r="E160" s="380"/>
      <c r="F160" s="380"/>
      <c r="G160" s="380"/>
      <c r="H160" s="380"/>
      <c r="I160" s="380"/>
      <c r="J160" s="380"/>
      <c r="K160" s="380"/>
      <c r="L160" s="380"/>
      <c r="M160" s="380"/>
      <c r="N160" s="380"/>
      <c r="O160" s="380"/>
      <c r="P160" s="380"/>
      <c r="Q160" s="556"/>
      <c r="R160" s="380"/>
    </row>
    <row r="161" spans="1:18">
      <c r="A161" s="380"/>
      <c r="B161" s="554"/>
      <c r="C161" s="555"/>
      <c r="D161" s="380"/>
      <c r="E161" s="380"/>
      <c r="F161" s="380"/>
      <c r="G161" s="380"/>
      <c r="H161" s="380"/>
      <c r="I161" s="380"/>
      <c r="J161" s="380"/>
      <c r="K161" s="380"/>
      <c r="L161" s="380"/>
      <c r="M161" s="380"/>
      <c r="N161" s="380"/>
      <c r="O161" s="380"/>
      <c r="P161" s="380"/>
      <c r="Q161" s="556"/>
      <c r="R161" s="380"/>
    </row>
    <row r="162" spans="1:18">
      <c r="A162" s="380"/>
      <c r="B162" s="554"/>
      <c r="C162" s="555"/>
      <c r="D162" s="380"/>
      <c r="E162" s="380"/>
      <c r="F162" s="380"/>
      <c r="G162" s="380"/>
      <c r="H162" s="380"/>
      <c r="I162" s="380"/>
      <c r="J162" s="380"/>
      <c r="K162" s="380"/>
      <c r="L162" s="380"/>
      <c r="M162" s="380"/>
      <c r="N162" s="380"/>
      <c r="O162" s="380"/>
      <c r="P162" s="380"/>
      <c r="Q162" s="556"/>
      <c r="R162" s="380"/>
    </row>
    <row r="163" spans="1:18">
      <c r="A163" s="380"/>
      <c r="B163" s="554"/>
      <c r="C163" s="555"/>
      <c r="D163" s="380"/>
      <c r="E163" s="380"/>
      <c r="F163" s="380"/>
      <c r="G163" s="380"/>
      <c r="H163" s="380"/>
      <c r="I163" s="380"/>
      <c r="J163" s="380"/>
      <c r="K163" s="380"/>
      <c r="L163" s="380"/>
      <c r="M163" s="380"/>
      <c r="N163" s="380"/>
      <c r="O163" s="380"/>
      <c r="P163" s="380"/>
      <c r="Q163" s="556"/>
      <c r="R163" s="380"/>
    </row>
    <row r="164" spans="1:18">
      <c r="A164" s="380"/>
      <c r="B164" s="554"/>
      <c r="C164" s="555"/>
      <c r="D164" s="380"/>
      <c r="E164" s="380"/>
      <c r="F164" s="380"/>
      <c r="G164" s="380"/>
      <c r="H164" s="380"/>
      <c r="I164" s="380"/>
      <c r="J164" s="380"/>
      <c r="K164" s="380"/>
      <c r="L164" s="380"/>
      <c r="M164" s="380"/>
      <c r="N164" s="380"/>
      <c r="O164" s="380"/>
      <c r="P164" s="380"/>
      <c r="Q164" s="556"/>
      <c r="R164" s="380"/>
    </row>
    <row r="165" spans="1:18">
      <c r="A165" s="380"/>
      <c r="B165" s="554"/>
      <c r="C165" s="555"/>
      <c r="D165" s="380"/>
      <c r="E165" s="380"/>
      <c r="F165" s="380"/>
      <c r="G165" s="380"/>
      <c r="H165" s="380"/>
      <c r="I165" s="380"/>
      <c r="J165" s="380"/>
      <c r="K165" s="380"/>
      <c r="L165" s="380"/>
      <c r="M165" s="380"/>
      <c r="N165" s="380"/>
      <c r="O165" s="380"/>
      <c r="P165" s="380"/>
      <c r="Q165" s="556"/>
      <c r="R165" s="380"/>
    </row>
    <row r="166" spans="1:18">
      <c r="A166" s="380"/>
      <c r="B166" s="554"/>
      <c r="C166" s="555"/>
      <c r="D166" s="380"/>
      <c r="E166" s="380"/>
      <c r="F166" s="380"/>
      <c r="G166" s="380"/>
      <c r="H166" s="380"/>
      <c r="I166" s="380"/>
      <c r="J166" s="380"/>
      <c r="K166" s="380"/>
      <c r="L166" s="380"/>
      <c r="M166" s="380"/>
      <c r="N166" s="380"/>
      <c r="O166" s="380"/>
      <c r="P166" s="380"/>
      <c r="Q166" s="556"/>
      <c r="R166" s="380"/>
    </row>
    <row r="167" spans="1:18">
      <c r="A167" s="380"/>
      <c r="B167" s="554"/>
      <c r="C167" s="555"/>
      <c r="D167" s="380"/>
      <c r="E167" s="380"/>
      <c r="F167" s="380"/>
      <c r="G167" s="380"/>
      <c r="H167" s="380"/>
      <c r="I167" s="380"/>
      <c r="J167" s="380"/>
      <c r="K167" s="380"/>
      <c r="L167" s="380"/>
      <c r="M167" s="380"/>
      <c r="N167" s="380"/>
      <c r="O167" s="380"/>
      <c r="P167" s="380"/>
      <c r="Q167" s="556"/>
      <c r="R167" s="380"/>
    </row>
    <row r="168" spans="1:18">
      <c r="A168" s="380"/>
      <c r="B168" s="554"/>
      <c r="C168" s="555"/>
      <c r="D168" s="380"/>
      <c r="E168" s="380"/>
      <c r="F168" s="380"/>
      <c r="G168" s="380"/>
      <c r="H168" s="380"/>
      <c r="I168" s="380"/>
      <c r="J168" s="380"/>
      <c r="K168" s="380"/>
      <c r="L168" s="380"/>
      <c r="M168" s="380"/>
      <c r="N168" s="380"/>
      <c r="O168" s="380"/>
      <c r="P168" s="380"/>
      <c r="Q168" s="556"/>
      <c r="R168" s="380"/>
    </row>
    <row r="169" spans="1:18">
      <c r="A169" s="380"/>
      <c r="B169" s="554"/>
      <c r="C169" s="555"/>
      <c r="D169" s="380"/>
      <c r="E169" s="380"/>
      <c r="F169" s="380"/>
      <c r="G169" s="380"/>
      <c r="H169" s="380"/>
      <c r="I169" s="380"/>
      <c r="J169" s="380"/>
      <c r="K169" s="380"/>
      <c r="L169" s="380"/>
      <c r="M169" s="380"/>
      <c r="N169" s="380"/>
      <c r="O169" s="380"/>
      <c r="P169" s="380"/>
      <c r="Q169" s="556"/>
      <c r="R169" s="380"/>
    </row>
    <row r="170" spans="1:18">
      <c r="A170" s="380"/>
      <c r="B170" s="554"/>
      <c r="C170" s="555"/>
      <c r="D170" s="380"/>
      <c r="E170" s="380"/>
      <c r="F170" s="380"/>
      <c r="G170" s="380"/>
      <c r="H170" s="380"/>
      <c r="I170" s="380"/>
      <c r="J170" s="380"/>
      <c r="K170" s="380"/>
      <c r="L170" s="380"/>
      <c r="M170" s="380"/>
      <c r="N170" s="380"/>
      <c r="O170" s="380"/>
      <c r="P170" s="380"/>
      <c r="Q170" s="556"/>
      <c r="R170" s="380"/>
    </row>
    <row r="171" spans="1:18">
      <c r="A171" s="380"/>
      <c r="B171" s="554"/>
      <c r="C171" s="555"/>
      <c r="D171" s="380"/>
      <c r="E171" s="380"/>
      <c r="F171" s="380"/>
      <c r="G171" s="380"/>
      <c r="H171" s="380"/>
      <c r="I171" s="380"/>
      <c r="J171" s="380"/>
      <c r="K171" s="380"/>
      <c r="L171" s="380"/>
      <c r="M171" s="380"/>
      <c r="N171" s="380"/>
      <c r="O171" s="380"/>
      <c r="P171" s="380"/>
      <c r="Q171" s="556"/>
      <c r="R171" s="380"/>
    </row>
    <row r="172" spans="1:18">
      <c r="A172" s="380"/>
      <c r="B172" s="554"/>
      <c r="C172" s="555"/>
      <c r="D172" s="380"/>
      <c r="E172" s="380"/>
      <c r="F172" s="380"/>
      <c r="G172" s="380"/>
      <c r="H172" s="380"/>
      <c r="I172" s="380"/>
      <c r="J172" s="380"/>
      <c r="K172" s="380"/>
      <c r="L172" s="380"/>
      <c r="M172" s="380"/>
      <c r="N172" s="380"/>
      <c r="O172" s="380"/>
      <c r="P172" s="380"/>
      <c r="Q172" s="556"/>
      <c r="R172" s="380"/>
    </row>
    <row r="173" spans="1:18">
      <c r="A173" s="380"/>
      <c r="B173" s="554"/>
      <c r="C173" s="555"/>
      <c r="D173" s="380"/>
      <c r="E173" s="380"/>
      <c r="F173" s="380"/>
      <c r="G173" s="380"/>
      <c r="H173" s="380"/>
      <c r="I173" s="380"/>
      <c r="J173" s="380"/>
      <c r="K173" s="380"/>
      <c r="L173" s="380"/>
      <c r="M173" s="380"/>
      <c r="N173" s="380"/>
      <c r="O173" s="380"/>
      <c r="P173" s="380"/>
      <c r="Q173" s="556"/>
      <c r="R173" s="380"/>
    </row>
    <row r="174" spans="1:18">
      <c r="A174" s="380"/>
      <c r="B174" s="554"/>
      <c r="C174" s="555"/>
      <c r="D174" s="380"/>
      <c r="E174" s="380"/>
      <c r="F174" s="380"/>
      <c r="G174" s="380"/>
      <c r="H174" s="380"/>
      <c r="I174" s="380"/>
      <c r="J174" s="380"/>
      <c r="K174" s="380"/>
      <c r="L174" s="380"/>
      <c r="M174" s="380"/>
      <c r="N174" s="380"/>
      <c r="O174" s="380"/>
      <c r="P174" s="380"/>
      <c r="Q174" s="556"/>
      <c r="R174" s="380"/>
    </row>
    <row r="175" spans="1:18">
      <c r="A175" s="380"/>
      <c r="B175" s="554"/>
      <c r="C175" s="555"/>
      <c r="D175" s="380"/>
      <c r="E175" s="380"/>
      <c r="F175" s="380"/>
      <c r="G175" s="380"/>
      <c r="H175" s="380"/>
      <c r="I175" s="380"/>
      <c r="J175" s="380"/>
      <c r="K175" s="380"/>
      <c r="L175" s="380"/>
      <c r="M175" s="380"/>
      <c r="N175" s="380"/>
      <c r="O175" s="380"/>
      <c r="P175" s="380"/>
      <c r="Q175" s="556"/>
      <c r="R175" s="380"/>
    </row>
    <row r="176" spans="1:18">
      <c r="A176" s="380"/>
      <c r="B176" s="554"/>
      <c r="C176" s="555"/>
      <c r="D176" s="380"/>
      <c r="E176" s="380"/>
      <c r="F176" s="380"/>
      <c r="G176" s="380"/>
      <c r="H176" s="380"/>
      <c r="I176" s="380"/>
      <c r="J176" s="380"/>
      <c r="K176" s="380"/>
      <c r="L176" s="380"/>
      <c r="M176" s="380"/>
      <c r="N176" s="380"/>
      <c r="O176" s="380"/>
      <c r="P176" s="380"/>
      <c r="Q176" s="556"/>
      <c r="R176" s="380"/>
    </row>
    <row r="177" spans="1:18">
      <c r="A177" s="380"/>
      <c r="B177" s="554"/>
      <c r="C177" s="555"/>
      <c r="D177" s="380"/>
      <c r="E177" s="380"/>
      <c r="F177" s="380"/>
      <c r="G177" s="380"/>
      <c r="H177" s="380"/>
      <c r="I177" s="380"/>
      <c r="J177" s="380"/>
      <c r="K177" s="380"/>
      <c r="L177" s="380"/>
      <c r="M177" s="380"/>
      <c r="N177" s="380"/>
      <c r="O177" s="380"/>
      <c r="P177" s="380"/>
      <c r="Q177" s="556"/>
      <c r="R177" s="380"/>
    </row>
    <row r="178" spans="1:18">
      <c r="A178" s="380"/>
      <c r="B178" s="554"/>
      <c r="C178" s="555"/>
      <c r="D178" s="380"/>
      <c r="E178" s="380"/>
      <c r="F178" s="380"/>
      <c r="G178" s="380"/>
      <c r="H178" s="380"/>
      <c r="I178" s="380"/>
      <c r="J178" s="380"/>
      <c r="K178" s="380"/>
      <c r="L178" s="380"/>
      <c r="M178" s="380"/>
      <c r="N178" s="380"/>
      <c r="O178" s="380"/>
      <c r="P178" s="380"/>
      <c r="Q178" s="556"/>
      <c r="R178" s="380"/>
    </row>
    <row r="179" spans="1:18">
      <c r="A179" s="380"/>
      <c r="B179" s="554"/>
      <c r="C179" s="555"/>
      <c r="D179" s="380"/>
      <c r="E179" s="380"/>
      <c r="F179" s="380"/>
      <c r="G179" s="380"/>
      <c r="H179" s="380"/>
      <c r="I179" s="380"/>
      <c r="J179" s="380"/>
      <c r="K179" s="380"/>
      <c r="L179" s="380"/>
      <c r="M179" s="380"/>
      <c r="N179" s="380"/>
      <c r="O179" s="380"/>
      <c r="P179" s="380"/>
      <c r="Q179" s="556"/>
      <c r="R179" s="380"/>
    </row>
    <row r="180" spans="1:18">
      <c r="A180" s="380"/>
      <c r="B180" s="554"/>
      <c r="C180" s="555"/>
      <c r="D180" s="380"/>
      <c r="E180" s="380"/>
      <c r="F180" s="380"/>
      <c r="G180" s="380"/>
      <c r="H180" s="380"/>
      <c r="I180" s="380"/>
      <c r="J180" s="380"/>
      <c r="K180" s="380"/>
      <c r="L180" s="380"/>
      <c r="M180" s="380"/>
      <c r="N180" s="380"/>
      <c r="O180" s="380"/>
      <c r="P180" s="380"/>
      <c r="Q180" s="556"/>
      <c r="R180" s="380"/>
    </row>
    <row r="181" spans="1:18">
      <c r="A181" s="380"/>
      <c r="B181" s="554"/>
      <c r="C181" s="555"/>
      <c r="D181" s="380"/>
      <c r="E181" s="380"/>
      <c r="F181" s="380"/>
      <c r="G181" s="380"/>
      <c r="H181" s="380"/>
      <c r="I181" s="380"/>
      <c r="J181" s="380"/>
      <c r="K181" s="380"/>
      <c r="L181" s="380"/>
      <c r="M181" s="380"/>
      <c r="N181" s="380"/>
      <c r="O181" s="380"/>
      <c r="P181" s="380"/>
      <c r="Q181" s="556"/>
      <c r="R181" s="380"/>
    </row>
    <row r="182" spans="1:18">
      <c r="A182" s="380"/>
      <c r="B182" s="554"/>
      <c r="C182" s="555"/>
      <c r="D182" s="380"/>
      <c r="E182" s="380"/>
      <c r="F182" s="380"/>
      <c r="G182" s="380"/>
      <c r="H182" s="380"/>
      <c r="I182" s="380"/>
      <c r="J182" s="380"/>
      <c r="K182" s="380"/>
      <c r="L182" s="380"/>
      <c r="M182" s="380"/>
      <c r="N182" s="380"/>
      <c r="O182" s="380"/>
      <c r="P182" s="380"/>
      <c r="Q182" s="556"/>
      <c r="R182" s="380"/>
    </row>
    <row r="183" spans="1:18">
      <c r="A183" s="380"/>
      <c r="B183" s="554"/>
      <c r="C183" s="555"/>
      <c r="D183" s="380"/>
      <c r="E183" s="380"/>
      <c r="F183" s="380"/>
      <c r="G183" s="380"/>
      <c r="H183" s="380"/>
      <c r="I183" s="380"/>
      <c r="J183" s="380"/>
      <c r="K183" s="380"/>
      <c r="L183" s="380"/>
      <c r="M183" s="380"/>
      <c r="N183" s="380"/>
      <c r="O183" s="380"/>
      <c r="P183" s="380"/>
      <c r="Q183" s="556"/>
      <c r="R183" s="380"/>
    </row>
    <row r="184" spans="1:18">
      <c r="A184" s="380"/>
      <c r="B184" s="554"/>
      <c r="C184" s="555"/>
      <c r="D184" s="380"/>
      <c r="E184" s="380"/>
      <c r="F184" s="380"/>
      <c r="G184" s="380"/>
      <c r="H184" s="380"/>
      <c r="I184" s="380"/>
      <c r="J184" s="380"/>
      <c r="K184" s="380"/>
      <c r="L184" s="380"/>
      <c r="M184" s="380"/>
      <c r="N184" s="380"/>
      <c r="O184" s="380"/>
      <c r="P184" s="380"/>
      <c r="Q184" s="556"/>
      <c r="R184" s="380"/>
    </row>
    <row r="185" spans="1:18">
      <c r="A185" s="380"/>
      <c r="B185" s="554"/>
      <c r="C185" s="555"/>
      <c r="D185" s="380"/>
      <c r="E185" s="380"/>
      <c r="F185" s="380"/>
      <c r="G185" s="380"/>
      <c r="H185" s="380"/>
      <c r="I185" s="380"/>
      <c r="J185" s="380"/>
      <c r="K185" s="380"/>
      <c r="L185" s="380"/>
      <c r="M185" s="380"/>
      <c r="N185" s="380"/>
      <c r="O185" s="380"/>
      <c r="P185" s="380"/>
      <c r="Q185" s="556"/>
      <c r="R185" s="380"/>
    </row>
    <row r="186" spans="1:18">
      <c r="A186" s="380"/>
      <c r="B186" s="554"/>
      <c r="C186" s="555"/>
      <c r="D186" s="380"/>
      <c r="E186" s="380"/>
      <c r="F186" s="380"/>
      <c r="G186" s="380"/>
      <c r="H186" s="380"/>
      <c r="I186" s="380"/>
      <c r="J186" s="380"/>
      <c r="K186" s="380"/>
      <c r="L186" s="380"/>
      <c r="M186" s="380"/>
      <c r="N186" s="380"/>
      <c r="O186" s="380"/>
      <c r="P186" s="380"/>
      <c r="Q186" s="556"/>
      <c r="R186" s="380"/>
    </row>
    <row r="187" spans="1:18">
      <c r="A187" s="380"/>
      <c r="B187" s="554"/>
      <c r="C187" s="555"/>
      <c r="D187" s="380"/>
      <c r="E187" s="380"/>
      <c r="F187" s="380"/>
      <c r="G187" s="380"/>
      <c r="H187" s="380"/>
      <c r="I187" s="380"/>
      <c r="J187" s="380"/>
      <c r="K187" s="380"/>
      <c r="L187" s="380"/>
      <c r="M187" s="380"/>
      <c r="N187" s="380"/>
      <c r="O187" s="380"/>
      <c r="P187" s="380"/>
      <c r="Q187" s="556"/>
      <c r="R187" s="380"/>
    </row>
    <row r="188" spans="1:18">
      <c r="A188" s="380"/>
      <c r="B188" s="554"/>
      <c r="C188" s="555"/>
      <c r="D188" s="380"/>
      <c r="E188" s="380"/>
      <c r="F188" s="380"/>
      <c r="G188" s="380"/>
      <c r="H188" s="380"/>
      <c r="I188" s="380"/>
      <c r="J188" s="380"/>
      <c r="K188" s="380"/>
      <c r="L188" s="380"/>
      <c r="M188" s="380"/>
      <c r="N188" s="380"/>
      <c r="O188" s="380"/>
      <c r="P188" s="380"/>
      <c r="Q188" s="556"/>
      <c r="R188" s="380"/>
    </row>
    <row r="189" spans="1:18">
      <c r="A189" s="380"/>
      <c r="B189" s="554"/>
      <c r="C189" s="555"/>
      <c r="D189" s="380"/>
      <c r="E189" s="380"/>
      <c r="F189" s="380"/>
      <c r="G189" s="380"/>
      <c r="H189" s="380"/>
      <c r="I189" s="380"/>
      <c r="J189" s="380"/>
      <c r="K189" s="380"/>
      <c r="L189" s="380"/>
      <c r="M189" s="380"/>
      <c r="N189" s="380"/>
      <c r="O189" s="380"/>
      <c r="P189" s="380"/>
      <c r="Q189" s="556"/>
      <c r="R189" s="380"/>
    </row>
    <row r="190" spans="1:18">
      <c r="A190" s="380"/>
      <c r="B190" s="554"/>
      <c r="C190" s="555"/>
      <c r="D190" s="380"/>
      <c r="E190" s="380"/>
      <c r="F190" s="380"/>
      <c r="G190" s="380"/>
      <c r="H190" s="380"/>
      <c r="I190" s="380"/>
      <c r="J190" s="380"/>
      <c r="K190" s="380"/>
      <c r="L190" s="380"/>
      <c r="M190" s="380"/>
      <c r="N190" s="380"/>
      <c r="O190" s="380"/>
      <c r="P190" s="380"/>
      <c r="Q190" s="556"/>
      <c r="R190" s="380"/>
    </row>
    <row r="191" spans="1:18">
      <c r="A191" s="380"/>
      <c r="B191" s="554"/>
      <c r="C191" s="555"/>
      <c r="D191" s="380"/>
      <c r="E191" s="380"/>
      <c r="F191" s="380"/>
      <c r="G191" s="380"/>
      <c r="H191" s="380"/>
      <c r="I191" s="380"/>
      <c r="J191" s="380"/>
      <c r="K191" s="380"/>
      <c r="L191" s="380"/>
      <c r="M191" s="380"/>
      <c r="N191" s="380"/>
      <c r="O191" s="380"/>
      <c r="P191" s="380"/>
      <c r="Q191" s="556"/>
      <c r="R191" s="380"/>
    </row>
    <row r="192" spans="1:18">
      <c r="A192" s="380"/>
      <c r="B192" s="554"/>
      <c r="C192" s="555"/>
      <c r="D192" s="380"/>
      <c r="E192" s="380"/>
      <c r="F192" s="380"/>
      <c r="G192" s="380"/>
      <c r="H192" s="380"/>
      <c r="I192" s="380"/>
      <c r="J192" s="380"/>
      <c r="K192" s="380"/>
      <c r="L192" s="380"/>
      <c r="M192" s="380"/>
      <c r="N192" s="380"/>
      <c r="O192" s="380"/>
      <c r="P192" s="380"/>
      <c r="Q192" s="556"/>
      <c r="R192" s="380"/>
    </row>
    <row r="193" spans="1:18">
      <c r="A193" s="380"/>
      <c r="B193" s="554"/>
      <c r="C193" s="555"/>
      <c r="D193" s="380"/>
      <c r="E193" s="380"/>
      <c r="F193" s="380"/>
      <c r="G193" s="380"/>
      <c r="H193" s="380"/>
      <c r="I193" s="380"/>
      <c r="J193" s="380"/>
      <c r="K193" s="380"/>
      <c r="L193" s="380"/>
      <c r="M193" s="380"/>
      <c r="N193" s="380"/>
      <c r="O193" s="380"/>
      <c r="P193" s="380"/>
      <c r="Q193" s="556"/>
      <c r="R193" s="380"/>
    </row>
    <row r="194" spans="1:18">
      <c r="A194" s="380"/>
      <c r="B194" s="554"/>
      <c r="C194" s="555"/>
      <c r="D194" s="380"/>
      <c r="E194" s="380"/>
      <c r="F194" s="380"/>
      <c r="G194" s="380"/>
      <c r="H194" s="380"/>
      <c r="I194" s="380"/>
      <c r="J194" s="380"/>
      <c r="K194" s="380"/>
      <c r="L194" s="380"/>
      <c r="M194" s="380"/>
      <c r="N194" s="380"/>
      <c r="O194" s="380"/>
      <c r="P194" s="380"/>
      <c r="Q194" s="556"/>
      <c r="R194" s="380"/>
    </row>
    <row r="195" spans="1:18">
      <c r="A195" s="380"/>
      <c r="B195" s="554"/>
      <c r="C195" s="555"/>
      <c r="D195" s="380"/>
      <c r="E195" s="380"/>
      <c r="F195" s="380"/>
      <c r="G195" s="380"/>
      <c r="H195" s="380"/>
      <c r="I195" s="380"/>
      <c r="J195" s="380"/>
      <c r="K195" s="380"/>
      <c r="L195" s="380"/>
      <c r="M195" s="380"/>
      <c r="N195" s="380"/>
      <c r="O195" s="380"/>
      <c r="P195" s="380"/>
      <c r="Q195" s="556"/>
      <c r="R195" s="380"/>
    </row>
    <row r="196" spans="1:18">
      <c r="A196" s="380"/>
      <c r="B196" s="554"/>
      <c r="C196" s="555"/>
      <c r="D196" s="380"/>
      <c r="E196" s="380"/>
      <c r="F196" s="380"/>
      <c r="G196" s="380"/>
      <c r="H196" s="380"/>
      <c r="I196" s="380"/>
      <c r="J196" s="380"/>
      <c r="K196" s="380"/>
      <c r="L196" s="380"/>
      <c r="M196" s="380"/>
      <c r="N196" s="380"/>
      <c r="O196" s="380"/>
      <c r="P196" s="380"/>
      <c r="Q196" s="556"/>
      <c r="R196" s="380"/>
    </row>
    <row r="197" spans="1:18">
      <c r="A197" s="380"/>
      <c r="B197" s="554"/>
      <c r="C197" s="555"/>
      <c r="D197" s="380"/>
      <c r="E197" s="380"/>
      <c r="F197" s="380"/>
      <c r="G197" s="380"/>
      <c r="H197" s="380"/>
      <c r="I197" s="380"/>
      <c r="J197" s="380"/>
      <c r="K197" s="380"/>
      <c r="L197" s="380"/>
      <c r="M197" s="380"/>
      <c r="N197" s="380"/>
      <c r="O197" s="380"/>
      <c r="P197" s="380"/>
      <c r="Q197" s="556"/>
      <c r="R197" s="380"/>
    </row>
    <row r="198" spans="1:18">
      <c r="A198" s="380"/>
      <c r="B198" s="554"/>
      <c r="C198" s="555"/>
      <c r="D198" s="380"/>
      <c r="E198" s="380"/>
      <c r="F198" s="380"/>
      <c r="G198" s="380"/>
      <c r="H198" s="380"/>
      <c r="I198" s="380"/>
      <c r="J198" s="380"/>
      <c r="K198" s="380"/>
      <c r="L198" s="380"/>
      <c r="M198" s="380"/>
      <c r="N198" s="380"/>
      <c r="O198" s="380"/>
      <c r="P198" s="380"/>
      <c r="Q198" s="556"/>
      <c r="R198" s="380"/>
    </row>
    <row r="199" spans="1:18">
      <c r="A199" s="380"/>
      <c r="B199" s="554"/>
      <c r="C199" s="555"/>
      <c r="D199" s="380"/>
      <c r="E199" s="380"/>
      <c r="F199" s="380"/>
      <c r="G199" s="380"/>
      <c r="H199" s="380"/>
      <c r="I199" s="380"/>
      <c r="J199" s="380"/>
      <c r="K199" s="380"/>
      <c r="L199" s="380"/>
      <c r="M199" s="380"/>
      <c r="N199" s="380"/>
      <c r="O199" s="380"/>
      <c r="P199" s="380"/>
      <c r="Q199" s="556"/>
      <c r="R199" s="380"/>
    </row>
    <row r="200" spans="1:18">
      <c r="A200" s="380"/>
      <c r="B200" s="554"/>
      <c r="C200" s="555"/>
      <c r="D200" s="380"/>
      <c r="E200" s="380"/>
      <c r="F200" s="380"/>
      <c r="G200" s="380"/>
      <c r="H200" s="380"/>
      <c r="I200" s="380"/>
      <c r="J200" s="380"/>
      <c r="K200" s="380"/>
      <c r="L200" s="380"/>
      <c r="M200" s="380"/>
      <c r="N200" s="380"/>
      <c r="O200" s="380"/>
      <c r="P200" s="380"/>
      <c r="Q200" s="556"/>
      <c r="R200" s="380"/>
    </row>
    <row r="201" spans="1:18">
      <c r="A201" s="380"/>
      <c r="B201" s="554"/>
      <c r="C201" s="555"/>
      <c r="D201" s="380"/>
      <c r="E201" s="380"/>
      <c r="F201" s="380"/>
      <c r="G201" s="380"/>
      <c r="H201" s="380"/>
      <c r="I201" s="380"/>
      <c r="J201" s="380"/>
      <c r="K201" s="380"/>
      <c r="L201" s="380"/>
      <c r="M201" s="380"/>
      <c r="N201" s="380"/>
      <c r="O201" s="380"/>
      <c r="P201" s="380"/>
      <c r="Q201" s="556"/>
      <c r="R201" s="380"/>
    </row>
    <row r="202" spans="1:18">
      <c r="A202" s="380"/>
      <c r="B202" s="554"/>
      <c r="C202" s="555"/>
      <c r="D202" s="380"/>
      <c r="E202" s="380"/>
      <c r="F202" s="380"/>
      <c r="G202" s="380"/>
      <c r="H202" s="380"/>
      <c r="I202" s="380"/>
      <c r="J202" s="380"/>
      <c r="K202" s="380"/>
      <c r="L202" s="380"/>
      <c r="M202" s="380"/>
      <c r="N202" s="380"/>
      <c r="O202" s="380"/>
      <c r="P202" s="380"/>
      <c r="Q202" s="556"/>
      <c r="R202" s="380"/>
    </row>
    <row r="203" spans="1:18">
      <c r="A203" s="380"/>
      <c r="B203" s="554"/>
      <c r="C203" s="555"/>
      <c r="D203" s="380"/>
      <c r="E203" s="380"/>
      <c r="F203" s="380"/>
      <c r="G203" s="380"/>
      <c r="H203" s="380"/>
      <c r="I203" s="380"/>
      <c r="J203" s="380"/>
      <c r="K203" s="380"/>
      <c r="L203" s="380"/>
      <c r="M203" s="380"/>
      <c r="N203" s="380"/>
      <c r="O203" s="380"/>
      <c r="P203" s="380"/>
      <c r="Q203" s="556"/>
      <c r="R203" s="380"/>
    </row>
    <row r="204" spans="1:18">
      <c r="A204" s="380"/>
      <c r="B204" s="554"/>
      <c r="C204" s="555"/>
      <c r="D204" s="380"/>
      <c r="E204" s="380"/>
      <c r="F204" s="380"/>
      <c r="G204" s="380"/>
      <c r="H204" s="380"/>
      <c r="I204" s="380"/>
      <c r="J204" s="380"/>
      <c r="K204" s="380"/>
      <c r="L204" s="380"/>
      <c r="M204" s="380"/>
      <c r="N204" s="380"/>
      <c r="O204" s="380"/>
      <c r="P204" s="380"/>
      <c r="Q204" s="556"/>
      <c r="R204" s="380"/>
    </row>
    <row r="205" spans="1:18">
      <c r="A205" s="380"/>
      <c r="B205" s="554"/>
      <c r="C205" s="555"/>
      <c r="D205" s="380"/>
      <c r="E205" s="380"/>
      <c r="F205" s="380"/>
      <c r="G205" s="380"/>
      <c r="H205" s="380"/>
      <c r="I205" s="380"/>
      <c r="J205" s="380"/>
      <c r="K205" s="380"/>
      <c r="L205" s="380"/>
      <c r="M205" s="380"/>
      <c r="N205" s="380"/>
      <c r="O205" s="380"/>
      <c r="P205" s="380"/>
      <c r="Q205" s="556"/>
      <c r="R205" s="380"/>
    </row>
    <row r="206" spans="1:18">
      <c r="A206" s="380"/>
      <c r="B206" s="554"/>
      <c r="C206" s="555"/>
      <c r="D206" s="380"/>
      <c r="E206" s="380"/>
      <c r="F206" s="380"/>
      <c r="G206" s="380"/>
      <c r="H206" s="380"/>
      <c r="I206" s="380"/>
      <c r="J206" s="380"/>
      <c r="K206" s="380"/>
      <c r="L206" s="380"/>
      <c r="M206" s="380"/>
      <c r="N206" s="380"/>
      <c r="O206" s="380"/>
      <c r="P206" s="380"/>
      <c r="Q206" s="556"/>
      <c r="R206" s="380"/>
    </row>
    <row r="207" spans="1:18">
      <c r="A207" s="380"/>
      <c r="B207" s="554"/>
      <c r="C207" s="555"/>
      <c r="D207" s="380"/>
      <c r="E207" s="380"/>
      <c r="F207" s="380"/>
      <c r="G207" s="380"/>
      <c r="H207" s="380"/>
      <c r="I207" s="380"/>
      <c r="J207" s="380"/>
      <c r="K207" s="380"/>
      <c r="L207" s="380"/>
      <c r="M207" s="380"/>
      <c r="N207" s="380"/>
      <c r="O207" s="380"/>
      <c r="P207" s="380"/>
      <c r="Q207" s="556"/>
      <c r="R207" s="380"/>
    </row>
    <row r="208" spans="1:18">
      <c r="A208" s="380"/>
      <c r="B208" s="554"/>
      <c r="C208" s="555"/>
      <c r="D208" s="380"/>
      <c r="E208" s="380"/>
      <c r="F208" s="380"/>
      <c r="G208" s="380"/>
      <c r="H208" s="380"/>
      <c r="I208" s="380"/>
      <c r="J208" s="380"/>
      <c r="K208" s="380"/>
      <c r="L208" s="380"/>
      <c r="M208" s="380"/>
      <c r="N208" s="380"/>
      <c r="O208" s="380"/>
      <c r="P208" s="380"/>
      <c r="Q208" s="556"/>
      <c r="R208" s="380"/>
    </row>
    <row r="209" spans="1:18">
      <c r="A209" s="380"/>
      <c r="B209" s="554"/>
      <c r="C209" s="555"/>
      <c r="D209" s="380"/>
      <c r="E209" s="380"/>
      <c r="F209" s="380"/>
      <c r="G209" s="380"/>
      <c r="H209" s="380"/>
      <c r="I209" s="380"/>
      <c r="J209" s="380"/>
      <c r="K209" s="380"/>
      <c r="L209" s="380"/>
      <c r="M209" s="380"/>
      <c r="N209" s="380"/>
      <c r="O209" s="380"/>
      <c r="P209" s="380"/>
      <c r="Q209" s="556"/>
      <c r="R209" s="380"/>
    </row>
    <row r="210" spans="1:18">
      <c r="A210" s="380"/>
      <c r="B210" s="554"/>
      <c r="C210" s="555"/>
      <c r="D210" s="380"/>
      <c r="E210" s="380"/>
      <c r="F210" s="380"/>
      <c r="G210" s="380"/>
      <c r="H210" s="380"/>
      <c r="I210" s="380"/>
      <c r="J210" s="380"/>
      <c r="K210" s="380"/>
      <c r="L210" s="380"/>
      <c r="M210" s="380"/>
      <c r="N210" s="380"/>
      <c r="O210" s="380"/>
      <c r="P210" s="380"/>
      <c r="Q210" s="556"/>
      <c r="R210" s="380"/>
    </row>
    <row r="211" spans="1:18">
      <c r="A211" s="380"/>
      <c r="B211" s="554"/>
      <c r="C211" s="555"/>
      <c r="D211" s="380"/>
      <c r="E211" s="380"/>
      <c r="F211" s="380"/>
      <c r="G211" s="380"/>
      <c r="H211" s="380"/>
      <c r="I211" s="380"/>
      <c r="J211" s="380"/>
      <c r="K211" s="380"/>
      <c r="L211" s="380"/>
      <c r="M211" s="380"/>
      <c r="N211" s="380"/>
      <c r="O211" s="380"/>
      <c r="P211" s="380"/>
      <c r="Q211" s="556"/>
      <c r="R211" s="380"/>
    </row>
    <row r="212" spans="1:18">
      <c r="A212" s="380"/>
      <c r="B212" s="554"/>
      <c r="C212" s="555"/>
      <c r="D212" s="380"/>
      <c r="E212" s="380"/>
      <c r="F212" s="380"/>
      <c r="G212" s="380"/>
      <c r="H212" s="380"/>
      <c r="I212" s="380"/>
      <c r="J212" s="380"/>
      <c r="K212" s="380"/>
      <c r="L212" s="380"/>
      <c r="M212" s="380"/>
      <c r="N212" s="380"/>
      <c r="O212" s="380"/>
      <c r="P212" s="380"/>
      <c r="Q212" s="556"/>
      <c r="R212" s="380"/>
    </row>
    <row r="213" spans="1:18">
      <c r="A213" s="380"/>
      <c r="B213" s="554"/>
      <c r="C213" s="555"/>
      <c r="D213" s="380"/>
      <c r="E213" s="380"/>
      <c r="F213" s="380"/>
      <c r="G213" s="380"/>
      <c r="H213" s="380"/>
      <c r="I213" s="380"/>
      <c r="J213" s="380"/>
      <c r="K213" s="380"/>
      <c r="L213" s="380"/>
      <c r="M213" s="380"/>
      <c r="N213" s="380"/>
      <c r="O213" s="380"/>
      <c r="P213" s="380"/>
      <c r="Q213" s="556"/>
      <c r="R213" s="380"/>
    </row>
    <row r="214" spans="1:18">
      <c r="A214" s="380"/>
      <c r="B214" s="554"/>
      <c r="C214" s="555"/>
      <c r="D214" s="380"/>
      <c r="E214" s="380"/>
      <c r="F214" s="380"/>
      <c r="G214" s="380"/>
      <c r="H214" s="380"/>
      <c r="I214" s="380"/>
      <c r="J214" s="380"/>
      <c r="K214" s="380"/>
      <c r="L214" s="380"/>
      <c r="M214" s="380"/>
      <c r="N214" s="380"/>
      <c r="O214" s="380"/>
      <c r="P214" s="380"/>
      <c r="Q214" s="556"/>
      <c r="R214" s="380"/>
    </row>
    <row r="215" spans="1:18">
      <c r="A215" s="380"/>
      <c r="B215" s="554"/>
      <c r="C215" s="555"/>
      <c r="D215" s="380"/>
      <c r="E215" s="380"/>
      <c r="F215" s="380"/>
      <c r="G215" s="380"/>
      <c r="H215" s="380"/>
      <c r="I215" s="380"/>
      <c r="J215" s="380"/>
      <c r="K215" s="380"/>
      <c r="L215" s="380"/>
      <c r="M215" s="380"/>
      <c r="N215" s="380"/>
      <c r="O215" s="380"/>
      <c r="P215" s="380"/>
      <c r="Q215" s="556"/>
      <c r="R215" s="380"/>
    </row>
    <row r="216" spans="1:18">
      <c r="A216" s="380"/>
      <c r="B216" s="554"/>
      <c r="C216" s="555"/>
      <c r="D216" s="380"/>
      <c r="E216" s="380"/>
      <c r="F216" s="380"/>
      <c r="G216" s="380"/>
      <c r="H216" s="380"/>
      <c r="I216" s="380"/>
      <c r="J216" s="380"/>
      <c r="K216" s="380"/>
      <c r="L216" s="380"/>
      <c r="M216" s="380"/>
      <c r="N216" s="380"/>
      <c r="O216" s="380"/>
      <c r="P216" s="380"/>
      <c r="Q216" s="556"/>
      <c r="R216" s="380"/>
    </row>
    <row r="217" spans="1:18">
      <c r="A217" s="380"/>
      <c r="B217" s="554"/>
      <c r="C217" s="555"/>
      <c r="D217" s="380"/>
      <c r="E217" s="380"/>
      <c r="F217" s="380"/>
      <c r="G217" s="380"/>
      <c r="H217" s="380"/>
      <c r="I217" s="380"/>
      <c r="J217" s="380"/>
      <c r="K217" s="380"/>
      <c r="L217" s="380"/>
      <c r="M217" s="380"/>
      <c r="N217" s="380"/>
      <c r="O217" s="380"/>
      <c r="P217" s="380"/>
      <c r="Q217" s="556"/>
      <c r="R217" s="380"/>
    </row>
    <row r="218" spans="1:18">
      <c r="A218" s="380"/>
      <c r="B218" s="554"/>
      <c r="C218" s="555"/>
      <c r="D218" s="380"/>
      <c r="E218" s="380"/>
      <c r="F218" s="380"/>
      <c r="G218" s="380"/>
      <c r="H218" s="380"/>
      <c r="I218" s="380"/>
      <c r="J218" s="380"/>
      <c r="K218" s="380"/>
      <c r="L218" s="380"/>
      <c r="M218" s="380"/>
      <c r="N218" s="380"/>
      <c r="O218" s="380"/>
      <c r="P218" s="380"/>
      <c r="Q218" s="556"/>
      <c r="R218" s="380"/>
    </row>
    <row r="219" spans="1:18">
      <c r="A219" s="380"/>
      <c r="B219" s="554"/>
      <c r="C219" s="555"/>
      <c r="D219" s="380"/>
      <c r="E219" s="380"/>
      <c r="F219" s="380"/>
      <c r="G219" s="380"/>
      <c r="H219" s="380"/>
      <c r="I219" s="380"/>
      <c r="J219" s="380"/>
      <c r="K219" s="380"/>
      <c r="L219" s="380"/>
      <c r="M219" s="380"/>
      <c r="N219" s="380"/>
      <c r="O219" s="380"/>
      <c r="P219" s="380"/>
      <c r="Q219" s="556"/>
      <c r="R219" s="380"/>
    </row>
    <row r="220" spans="1:18">
      <c r="A220" s="380"/>
      <c r="B220" s="554"/>
      <c r="C220" s="555"/>
      <c r="D220" s="380"/>
      <c r="E220" s="380"/>
      <c r="F220" s="380"/>
      <c r="G220" s="380"/>
      <c r="H220" s="380"/>
      <c r="I220" s="380"/>
      <c r="J220" s="380"/>
      <c r="K220" s="380"/>
      <c r="L220" s="380"/>
      <c r="M220" s="380"/>
      <c r="N220" s="380"/>
      <c r="O220" s="380"/>
      <c r="P220" s="380"/>
      <c r="Q220" s="556"/>
      <c r="R220" s="380"/>
    </row>
    <row r="221" spans="1:18">
      <c r="A221" s="380"/>
      <c r="B221" s="554"/>
      <c r="C221" s="555"/>
      <c r="D221" s="380"/>
      <c r="E221" s="380"/>
      <c r="F221" s="380"/>
      <c r="G221" s="380"/>
      <c r="H221" s="380"/>
      <c r="I221" s="380"/>
      <c r="J221" s="380"/>
      <c r="K221" s="380"/>
      <c r="L221" s="380"/>
      <c r="M221" s="380"/>
      <c r="N221" s="380"/>
      <c r="O221" s="380"/>
      <c r="P221" s="380"/>
      <c r="Q221" s="556"/>
      <c r="R221" s="380"/>
    </row>
    <row r="222" spans="1:18">
      <c r="A222" s="380"/>
      <c r="B222" s="554"/>
      <c r="C222" s="555"/>
      <c r="D222" s="380"/>
      <c r="E222" s="380"/>
      <c r="F222" s="380"/>
      <c r="G222" s="380"/>
      <c r="H222" s="380"/>
      <c r="I222" s="380"/>
      <c r="J222" s="380"/>
      <c r="K222" s="380"/>
      <c r="L222" s="380"/>
      <c r="M222" s="380"/>
      <c r="N222" s="380"/>
      <c r="O222" s="380"/>
      <c r="P222" s="380"/>
      <c r="Q222" s="556"/>
      <c r="R222" s="380"/>
    </row>
    <row r="223" spans="1:18">
      <c r="A223" s="380"/>
      <c r="B223" s="554"/>
      <c r="C223" s="555"/>
      <c r="D223" s="380"/>
      <c r="E223" s="380"/>
      <c r="F223" s="380"/>
      <c r="G223" s="380"/>
      <c r="H223" s="380"/>
      <c r="I223" s="380"/>
      <c r="J223" s="380"/>
      <c r="K223" s="380"/>
      <c r="L223" s="380"/>
      <c r="M223" s="380"/>
      <c r="N223" s="380"/>
      <c r="O223" s="380"/>
      <c r="P223" s="380"/>
      <c r="Q223" s="556"/>
      <c r="R223" s="380"/>
    </row>
    <row r="224" spans="1:18">
      <c r="A224" s="380"/>
      <c r="B224" s="554"/>
      <c r="C224" s="555"/>
      <c r="D224" s="380"/>
      <c r="E224" s="380"/>
      <c r="F224" s="380"/>
      <c r="G224" s="380"/>
      <c r="H224" s="380"/>
      <c r="I224" s="380"/>
      <c r="J224" s="380"/>
      <c r="K224" s="380"/>
      <c r="L224" s="380"/>
      <c r="M224" s="380"/>
      <c r="N224" s="380"/>
      <c r="O224" s="380"/>
      <c r="P224" s="380"/>
      <c r="Q224" s="556"/>
      <c r="R224" s="380"/>
    </row>
    <row r="225" spans="1:18">
      <c r="A225" s="380"/>
      <c r="B225" s="554"/>
      <c r="C225" s="555"/>
      <c r="D225" s="380"/>
      <c r="E225" s="380"/>
      <c r="F225" s="380"/>
      <c r="G225" s="380"/>
      <c r="H225" s="380"/>
      <c r="I225" s="380"/>
      <c r="J225" s="380"/>
      <c r="K225" s="380"/>
      <c r="L225" s="380"/>
      <c r="M225" s="380"/>
      <c r="N225" s="380"/>
      <c r="O225" s="380"/>
      <c r="P225" s="380"/>
      <c r="Q225" s="556"/>
      <c r="R225" s="380"/>
    </row>
    <row r="226" spans="1:18">
      <c r="A226" s="380"/>
      <c r="B226" s="554"/>
      <c r="C226" s="555"/>
      <c r="D226" s="380"/>
      <c r="E226" s="380"/>
      <c r="F226" s="380"/>
      <c r="G226" s="380"/>
      <c r="H226" s="380"/>
      <c r="I226" s="380"/>
      <c r="J226" s="380"/>
      <c r="K226" s="380"/>
      <c r="L226" s="380"/>
      <c r="M226" s="380"/>
      <c r="N226" s="380"/>
      <c r="O226" s="380"/>
      <c r="P226" s="380"/>
      <c r="Q226" s="556"/>
      <c r="R226" s="380"/>
    </row>
    <row r="227" spans="1:18">
      <c r="A227" s="380"/>
      <c r="B227" s="554"/>
      <c r="C227" s="555"/>
      <c r="D227" s="380"/>
      <c r="E227" s="380"/>
      <c r="F227" s="380"/>
      <c r="G227" s="380"/>
      <c r="H227" s="380"/>
      <c r="I227" s="380"/>
      <c r="J227" s="380"/>
      <c r="K227" s="380"/>
      <c r="L227" s="380"/>
      <c r="M227" s="380"/>
      <c r="N227" s="380"/>
      <c r="O227" s="380"/>
      <c r="P227" s="380"/>
      <c r="Q227" s="556"/>
      <c r="R227" s="380"/>
    </row>
    <row r="228" spans="1:18">
      <c r="A228" s="380"/>
      <c r="B228" s="554"/>
      <c r="C228" s="555"/>
      <c r="D228" s="380"/>
      <c r="E228" s="380"/>
      <c r="F228" s="380"/>
      <c r="G228" s="380"/>
      <c r="H228" s="380"/>
      <c r="I228" s="380"/>
      <c r="J228" s="380"/>
      <c r="K228" s="380"/>
      <c r="L228" s="380"/>
      <c r="M228" s="380"/>
      <c r="N228" s="380"/>
      <c r="O228" s="380"/>
      <c r="P228" s="380"/>
      <c r="Q228" s="556"/>
      <c r="R228" s="380"/>
    </row>
    <row r="229" spans="1:18">
      <c r="A229" s="380"/>
      <c r="B229" s="554"/>
      <c r="C229" s="555"/>
      <c r="D229" s="380"/>
      <c r="E229" s="380"/>
      <c r="F229" s="380"/>
      <c r="G229" s="380"/>
      <c r="H229" s="380"/>
      <c r="I229" s="380"/>
      <c r="J229" s="380"/>
      <c r="K229" s="380"/>
      <c r="L229" s="380"/>
      <c r="M229" s="380"/>
      <c r="N229" s="380"/>
      <c r="O229" s="380"/>
      <c r="P229" s="380"/>
      <c r="Q229" s="556"/>
      <c r="R229" s="380"/>
    </row>
    <row r="230" spans="1:18">
      <c r="A230" s="380"/>
      <c r="B230" s="554"/>
      <c r="C230" s="555"/>
      <c r="D230" s="380"/>
      <c r="E230" s="380"/>
      <c r="F230" s="380"/>
      <c r="G230" s="380"/>
      <c r="H230" s="380"/>
      <c r="I230" s="380"/>
      <c r="J230" s="380"/>
      <c r="K230" s="380"/>
      <c r="L230" s="380"/>
      <c r="M230" s="380"/>
      <c r="N230" s="380"/>
      <c r="O230" s="380"/>
      <c r="P230" s="380"/>
      <c r="Q230" s="556"/>
      <c r="R230" s="380"/>
    </row>
    <row r="231" spans="1:18">
      <c r="A231" s="380"/>
      <c r="B231" s="554"/>
      <c r="C231" s="555"/>
      <c r="D231" s="380"/>
      <c r="E231" s="380"/>
      <c r="F231" s="380"/>
      <c r="G231" s="380"/>
      <c r="H231" s="380"/>
      <c r="I231" s="380"/>
      <c r="J231" s="380"/>
      <c r="K231" s="380"/>
      <c r="L231" s="380"/>
      <c r="M231" s="380"/>
      <c r="N231" s="380"/>
      <c r="O231" s="380"/>
      <c r="P231" s="380"/>
      <c r="Q231" s="556"/>
      <c r="R231" s="380"/>
    </row>
    <row r="232" spans="1:18">
      <c r="A232" s="380"/>
      <c r="B232" s="554"/>
      <c r="C232" s="555"/>
      <c r="D232" s="380"/>
      <c r="E232" s="380"/>
      <c r="F232" s="380"/>
      <c r="G232" s="380"/>
      <c r="H232" s="380"/>
      <c r="I232" s="380"/>
      <c r="J232" s="380"/>
      <c r="K232" s="380"/>
      <c r="L232" s="380"/>
      <c r="M232" s="380"/>
      <c r="N232" s="380"/>
      <c r="O232" s="380"/>
      <c r="P232" s="380"/>
      <c r="Q232" s="556"/>
      <c r="R232" s="380"/>
    </row>
    <row r="233" spans="1:18">
      <c r="A233" s="380"/>
      <c r="B233" s="554"/>
      <c r="C233" s="555"/>
      <c r="D233" s="380"/>
      <c r="E233" s="380"/>
      <c r="F233" s="380"/>
      <c r="G233" s="380"/>
      <c r="H233" s="380"/>
      <c r="I233" s="380"/>
      <c r="J233" s="380"/>
      <c r="K233" s="380"/>
      <c r="L233" s="380"/>
      <c r="M233" s="380"/>
      <c r="N233" s="380"/>
      <c r="O233" s="380"/>
      <c r="P233" s="380"/>
      <c r="Q233" s="556"/>
      <c r="R233" s="380"/>
    </row>
    <row r="234" spans="1:18">
      <c r="A234" s="380"/>
      <c r="B234" s="554"/>
      <c r="C234" s="555"/>
      <c r="D234" s="380"/>
      <c r="E234" s="380"/>
      <c r="F234" s="380"/>
      <c r="G234" s="380"/>
      <c r="H234" s="380"/>
      <c r="I234" s="380"/>
      <c r="J234" s="380"/>
      <c r="K234" s="380"/>
      <c r="L234" s="380"/>
      <c r="M234" s="380"/>
      <c r="N234" s="380"/>
      <c r="O234" s="380"/>
      <c r="P234" s="380"/>
      <c r="Q234" s="556"/>
      <c r="R234" s="380"/>
    </row>
    <row r="235" spans="1:18">
      <c r="A235" s="380"/>
      <c r="B235" s="554"/>
      <c r="C235" s="555"/>
      <c r="D235" s="380"/>
      <c r="E235" s="380"/>
      <c r="F235" s="380"/>
      <c r="G235" s="380"/>
      <c r="H235" s="380"/>
      <c r="I235" s="380"/>
      <c r="J235" s="380"/>
      <c r="K235" s="380"/>
      <c r="L235" s="380"/>
      <c r="M235" s="380"/>
      <c r="N235" s="380"/>
      <c r="O235" s="380"/>
      <c r="P235" s="380"/>
      <c r="Q235" s="556"/>
      <c r="R235" s="380"/>
    </row>
    <row r="236" spans="1:18">
      <c r="A236" s="380"/>
      <c r="B236" s="554"/>
      <c r="C236" s="555"/>
      <c r="D236" s="380"/>
      <c r="E236" s="380"/>
      <c r="F236" s="380"/>
      <c r="G236" s="380"/>
      <c r="H236" s="380"/>
      <c r="I236" s="380"/>
      <c r="J236" s="380"/>
      <c r="K236" s="380"/>
      <c r="L236" s="380"/>
      <c r="M236" s="380"/>
      <c r="N236" s="380"/>
      <c r="O236" s="380"/>
      <c r="P236" s="380"/>
      <c r="Q236" s="556"/>
      <c r="R236" s="380"/>
    </row>
    <row r="237" spans="1:18">
      <c r="A237" s="380"/>
      <c r="B237" s="554"/>
      <c r="C237" s="555"/>
      <c r="D237" s="380"/>
      <c r="E237" s="380"/>
      <c r="F237" s="380"/>
      <c r="G237" s="380"/>
      <c r="H237" s="380"/>
      <c r="I237" s="380"/>
      <c r="J237" s="380"/>
      <c r="K237" s="380"/>
      <c r="L237" s="380"/>
      <c r="M237" s="380"/>
      <c r="N237" s="380"/>
      <c r="O237" s="380"/>
      <c r="P237" s="380"/>
      <c r="Q237" s="556"/>
      <c r="R237" s="380"/>
    </row>
    <row r="238" spans="1:18">
      <c r="A238" s="380"/>
      <c r="B238" s="554"/>
      <c r="C238" s="555"/>
      <c r="D238" s="380"/>
      <c r="E238" s="380"/>
      <c r="F238" s="380"/>
      <c r="G238" s="380"/>
      <c r="H238" s="380"/>
      <c r="I238" s="380"/>
      <c r="J238" s="380"/>
      <c r="K238" s="380"/>
      <c r="L238" s="380"/>
      <c r="M238" s="380"/>
      <c r="N238" s="380"/>
      <c r="O238" s="380"/>
      <c r="P238" s="380"/>
      <c r="Q238" s="556"/>
      <c r="R238" s="380"/>
    </row>
    <row r="239" spans="1:18">
      <c r="A239" s="380"/>
      <c r="B239" s="554"/>
      <c r="C239" s="555"/>
      <c r="D239" s="380"/>
      <c r="E239" s="380"/>
      <c r="F239" s="380"/>
      <c r="G239" s="380"/>
      <c r="H239" s="380"/>
      <c r="I239" s="380"/>
      <c r="J239" s="380"/>
      <c r="K239" s="380"/>
      <c r="L239" s="380"/>
      <c r="M239" s="380"/>
      <c r="N239" s="380"/>
      <c r="O239" s="380"/>
      <c r="P239" s="380"/>
      <c r="Q239" s="556"/>
      <c r="R239" s="380"/>
    </row>
  </sheetData>
  <mergeCells count="7">
    <mergeCell ref="B2:Q3"/>
    <mergeCell ref="D15:M15"/>
    <mergeCell ref="B4:B13"/>
    <mergeCell ref="Q4:Q5"/>
    <mergeCell ref="Q7:Q8"/>
    <mergeCell ref="Q10:Q11"/>
    <mergeCell ref="Q13:Q14"/>
  </mergeCells>
  <pageMargins left="0.17" right="0.25" top="0.41" bottom="0.68" header="0.17" footer="0.16"/>
  <pageSetup scale="80" orientation="landscape" r:id="rId1"/>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03"/>
  <sheetViews>
    <sheetView view="pageLayout" zoomScaleNormal="100" workbookViewId="0">
      <selection activeCell="I40" sqref="I40"/>
    </sheetView>
  </sheetViews>
  <sheetFormatPr defaultRowHeight="12.75"/>
  <cols>
    <col min="1" max="1" width="20.28515625" customWidth="1"/>
    <col min="2" max="2" width="45.28515625" customWidth="1"/>
    <col min="3" max="3" width="13.42578125" style="474" customWidth="1"/>
    <col min="4" max="4" width="37.7109375" customWidth="1"/>
    <col min="5" max="5" width="12.140625" style="474" customWidth="1"/>
    <col min="6" max="37" width="9.140625" style="380" customWidth="1"/>
  </cols>
  <sheetData>
    <row r="1" spans="1:6" ht="42.75" customHeight="1" thickBot="1">
      <c r="A1" s="1341" t="s">
        <v>779</v>
      </c>
      <c r="B1" s="1342"/>
      <c r="C1" s="1342"/>
      <c r="D1" s="1342"/>
      <c r="E1" s="1343"/>
    </row>
    <row r="2" spans="1:6" ht="28.5">
      <c r="A2" s="580" t="s">
        <v>780</v>
      </c>
      <c r="B2" s="581" t="s">
        <v>781</v>
      </c>
      <c r="C2" s="582" t="s">
        <v>782</v>
      </c>
      <c r="D2" s="582" t="s">
        <v>783</v>
      </c>
      <c r="E2" s="583" t="s">
        <v>784</v>
      </c>
    </row>
    <row r="3" spans="1:6" ht="38.25">
      <c r="A3" s="1339" t="s">
        <v>148</v>
      </c>
      <c r="B3" s="584" t="s">
        <v>149</v>
      </c>
      <c r="C3" s="585">
        <v>10</v>
      </c>
      <c r="D3" s="586" t="s">
        <v>785</v>
      </c>
      <c r="E3" s="587" t="s">
        <v>786</v>
      </c>
      <c r="F3" s="588"/>
    </row>
    <row r="4" spans="1:6" ht="38.25">
      <c r="A4" s="1339"/>
      <c r="B4" s="584" t="s">
        <v>787</v>
      </c>
      <c r="C4" s="585">
        <v>9</v>
      </c>
      <c r="D4" s="586" t="s">
        <v>788</v>
      </c>
      <c r="E4" s="587" t="s">
        <v>789</v>
      </c>
      <c r="F4" s="588"/>
    </row>
    <row r="5" spans="1:6" ht="25.5">
      <c r="A5" s="1339" t="s">
        <v>150</v>
      </c>
      <c r="B5" s="584" t="s">
        <v>790</v>
      </c>
      <c r="C5" s="585">
        <v>8</v>
      </c>
      <c r="D5" s="586" t="s">
        <v>791</v>
      </c>
      <c r="E5" s="587" t="s">
        <v>151</v>
      </c>
      <c r="F5" s="588"/>
    </row>
    <row r="6" spans="1:6" ht="51">
      <c r="A6" s="1339"/>
      <c r="B6" s="584" t="s">
        <v>792</v>
      </c>
      <c r="C6" s="585">
        <v>7</v>
      </c>
      <c r="D6" s="586" t="s">
        <v>793</v>
      </c>
      <c r="E6" s="587" t="s">
        <v>794</v>
      </c>
      <c r="F6" s="588"/>
    </row>
    <row r="7" spans="1:6" ht="38.25">
      <c r="A7" s="1339" t="s">
        <v>152</v>
      </c>
      <c r="B7" s="584" t="s">
        <v>795</v>
      </c>
      <c r="C7" s="585">
        <v>6</v>
      </c>
      <c r="D7" s="586" t="s">
        <v>796</v>
      </c>
      <c r="E7" s="1340" t="s">
        <v>797</v>
      </c>
      <c r="F7" s="588"/>
    </row>
    <row r="8" spans="1:6" ht="38.25">
      <c r="A8" s="1339"/>
      <c r="B8" s="584" t="s">
        <v>798</v>
      </c>
      <c r="C8" s="585">
        <v>5</v>
      </c>
      <c r="D8" s="586" t="s">
        <v>153</v>
      </c>
      <c r="E8" s="1340"/>
      <c r="F8" s="588"/>
    </row>
    <row r="9" spans="1:6" ht="51">
      <c r="A9" s="1339" t="s">
        <v>799</v>
      </c>
      <c r="B9" s="584" t="s">
        <v>800</v>
      </c>
      <c r="C9" s="585">
        <v>4</v>
      </c>
      <c r="D9" s="586" t="s">
        <v>155</v>
      </c>
      <c r="E9" s="1340" t="s">
        <v>801</v>
      </c>
      <c r="F9" s="588"/>
    </row>
    <row r="10" spans="1:6" ht="51">
      <c r="A10" s="1339"/>
      <c r="B10" s="584" t="s">
        <v>802</v>
      </c>
      <c r="C10" s="585">
        <v>3</v>
      </c>
      <c r="D10" s="586" t="s">
        <v>803</v>
      </c>
      <c r="E10" s="1340"/>
      <c r="F10" s="588"/>
    </row>
    <row r="11" spans="1:6" ht="51">
      <c r="A11" s="1339"/>
      <c r="B11" s="584" t="s">
        <v>804</v>
      </c>
      <c r="C11" s="585">
        <v>2</v>
      </c>
      <c r="D11" s="586" t="s">
        <v>156</v>
      </c>
      <c r="E11" s="587" t="s">
        <v>154</v>
      </c>
      <c r="F11" s="588"/>
    </row>
    <row r="12" spans="1:6" ht="15">
      <c r="A12" s="589" t="s">
        <v>157</v>
      </c>
      <c r="B12" s="584" t="s">
        <v>805</v>
      </c>
      <c r="C12" s="585">
        <v>1</v>
      </c>
      <c r="D12" s="586" t="s">
        <v>89</v>
      </c>
      <c r="E12" s="587" t="s">
        <v>806</v>
      </c>
      <c r="F12" s="588"/>
    </row>
    <row r="13" spans="1:6" s="380" customFormat="1" ht="15">
      <c r="C13" s="579"/>
      <c r="D13" s="588"/>
      <c r="E13" s="590"/>
      <c r="F13" s="588"/>
    </row>
    <row r="14" spans="1:6" s="380" customFormat="1">
      <c r="C14" s="579"/>
      <c r="E14" s="579"/>
    </row>
    <row r="15" spans="1:6" s="380" customFormat="1">
      <c r="C15" s="579"/>
      <c r="E15" s="579"/>
    </row>
    <row r="16" spans="1:6" s="380" customFormat="1">
      <c r="C16" s="579"/>
      <c r="E16" s="579"/>
    </row>
    <row r="17" spans="3:5" s="380" customFormat="1">
      <c r="C17" s="579"/>
      <c r="E17" s="579"/>
    </row>
    <row r="18" spans="3:5" s="380" customFormat="1">
      <c r="C18" s="579"/>
      <c r="E18" s="579"/>
    </row>
    <row r="19" spans="3:5" s="380" customFormat="1">
      <c r="C19" s="579"/>
      <c r="E19" s="579"/>
    </row>
    <row r="20" spans="3:5" s="380" customFormat="1">
      <c r="C20" s="579"/>
      <c r="E20" s="579"/>
    </row>
    <row r="21" spans="3:5" s="380" customFormat="1">
      <c r="C21" s="579"/>
      <c r="E21" s="579"/>
    </row>
    <row r="22" spans="3:5" s="380" customFormat="1">
      <c r="C22" s="579"/>
      <c r="E22" s="579"/>
    </row>
    <row r="23" spans="3:5" s="380" customFormat="1">
      <c r="C23" s="579"/>
      <c r="E23" s="579"/>
    </row>
    <row r="24" spans="3:5" s="380" customFormat="1">
      <c r="C24" s="579"/>
      <c r="E24" s="579"/>
    </row>
    <row r="25" spans="3:5" s="380" customFormat="1">
      <c r="C25" s="579"/>
      <c r="E25" s="579"/>
    </row>
    <row r="26" spans="3:5" s="380" customFormat="1">
      <c r="C26" s="579"/>
      <c r="E26" s="579"/>
    </row>
    <row r="27" spans="3:5" s="380" customFormat="1">
      <c r="C27" s="579"/>
      <c r="E27" s="579"/>
    </row>
    <row r="28" spans="3:5" s="380" customFormat="1">
      <c r="C28" s="579"/>
      <c r="E28" s="579"/>
    </row>
    <row r="29" spans="3:5" s="380" customFormat="1">
      <c r="C29" s="579"/>
      <c r="E29" s="579"/>
    </row>
    <row r="30" spans="3:5" s="380" customFormat="1">
      <c r="C30" s="579"/>
      <c r="E30" s="579"/>
    </row>
    <row r="31" spans="3:5" s="380" customFormat="1">
      <c r="C31" s="579"/>
      <c r="E31" s="579"/>
    </row>
    <row r="32" spans="3:5" s="380" customFormat="1">
      <c r="C32" s="579"/>
      <c r="E32" s="579"/>
    </row>
    <row r="33" spans="3:5" s="380" customFormat="1">
      <c r="C33" s="579"/>
      <c r="E33" s="579"/>
    </row>
    <row r="34" spans="3:5" s="380" customFormat="1">
      <c r="C34" s="579"/>
      <c r="E34" s="579"/>
    </row>
    <row r="35" spans="3:5" s="380" customFormat="1">
      <c r="C35" s="579"/>
      <c r="E35" s="579"/>
    </row>
    <row r="36" spans="3:5" s="380" customFormat="1">
      <c r="C36" s="579"/>
      <c r="E36" s="579"/>
    </row>
    <row r="37" spans="3:5" s="380" customFormat="1">
      <c r="C37" s="579"/>
      <c r="E37" s="579"/>
    </row>
    <row r="38" spans="3:5" s="380" customFormat="1">
      <c r="C38" s="579"/>
      <c r="E38" s="579"/>
    </row>
    <row r="39" spans="3:5" s="380" customFormat="1">
      <c r="C39" s="579"/>
      <c r="E39" s="579"/>
    </row>
    <row r="40" spans="3:5" s="380" customFormat="1">
      <c r="C40" s="579"/>
      <c r="E40" s="579"/>
    </row>
    <row r="41" spans="3:5" s="380" customFormat="1">
      <c r="C41" s="579"/>
      <c r="E41" s="579"/>
    </row>
    <row r="42" spans="3:5" s="380" customFormat="1">
      <c r="C42" s="579"/>
      <c r="E42" s="579"/>
    </row>
    <row r="43" spans="3:5" s="380" customFormat="1">
      <c r="C43" s="579"/>
      <c r="E43" s="579"/>
    </row>
    <row r="44" spans="3:5" s="380" customFormat="1">
      <c r="C44" s="579"/>
      <c r="E44" s="579"/>
    </row>
    <row r="45" spans="3:5" s="380" customFormat="1">
      <c r="C45" s="579"/>
      <c r="E45" s="579"/>
    </row>
    <row r="46" spans="3:5" s="380" customFormat="1">
      <c r="C46" s="579"/>
      <c r="E46" s="579"/>
    </row>
    <row r="47" spans="3:5" s="380" customFormat="1">
      <c r="C47" s="579"/>
      <c r="E47" s="579"/>
    </row>
    <row r="48" spans="3:5" s="380" customFormat="1">
      <c r="C48" s="579"/>
      <c r="E48" s="579"/>
    </row>
    <row r="49" spans="3:5" s="380" customFormat="1">
      <c r="C49" s="579"/>
      <c r="E49" s="579"/>
    </row>
    <row r="50" spans="3:5" s="380" customFormat="1">
      <c r="C50" s="579"/>
      <c r="E50" s="579"/>
    </row>
    <row r="51" spans="3:5" s="380" customFormat="1">
      <c r="C51" s="579"/>
      <c r="E51" s="579"/>
    </row>
    <row r="52" spans="3:5" s="380" customFormat="1">
      <c r="C52" s="579"/>
      <c r="E52" s="579"/>
    </row>
    <row r="53" spans="3:5" s="380" customFormat="1">
      <c r="C53" s="579"/>
      <c r="E53" s="579"/>
    </row>
    <row r="54" spans="3:5" s="380" customFormat="1">
      <c r="C54" s="579"/>
      <c r="E54" s="579"/>
    </row>
    <row r="55" spans="3:5" s="380" customFormat="1">
      <c r="C55" s="579"/>
      <c r="E55" s="579"/>
    </row>
    <row r="56" spans="3:5" s="380" customFormat="1">
      <c r="C56" s="579"/>
      <c r="E56" s="579"/>
    </row>
    <row r="57" spans="3:5" s="380" customFormat="1">
      <c r="C57" s="579"/>
      <c r="E57" s="579"/>
    </row>
    <row r="58" spans="3:5" s="380" customFormat="1">
      <c r="C58" s="579"/>
      <c r="E58" s="579"/>
    </row>
    <row r="59" spans="3:5" s="380" customFormat="1">
      <c r="C59" s="579"/>
      <c r="E59" s="579"/>
    </row>
    <row r="60" spans="3:5" s="380" customFormat="1">
      <c r="C60" s="579"/>
      <c r="E60" s="579"/>
    </row>
    <row r="61" spans="3:5" s="380" customFormat="1">
      <c r="C61" s="579"/>
      <c r="E61" s="579"/>
    </row>
    <row r="62" spans="3:5" s="380" customFormat="1">
      <c r="C62" s="579"/>
      <c r="E62" s="579"/>
    </row>
    <row r="63" spans="3:5" s="380" customFormat="1">
      <c r="C63" s="579"/>
      <c r="E63" s="579"/>
    </row>
    <row r="64" spans="3:5" s="380" customFormat="1">
      <c r="C64" s="579"/>
      <c r="E64" s="579"/>
    </row>
    <row r="65" spans="3:5" s="380" customFormat="1">
      <c r="C65" s="579"/>
      <c r="E65" s="579"/>
    </row>
    <row r="66" spans="3:5" s="380" customFormat="1">
      <c r="C66" s="579"/>
      <c r="E66" s="579"/>
    </row>
    <row r="67" spans="3:5" s="380" customFormat="1">
      <c r="C67" s="579"/>
      <c r="E67" s="579"/>
    </row>
    <row r="68" spans="3:5" s="380" customFormat="1">
      <c r="C68" s="579"/>
      <c r="E68" s="579"/>
    </row>
    <row r="69" spans="3:5" s="380" customFormat="1">
      <c r="C69" s="579"/>
      <c r="E69" s="579"/>
    </row>
    <row r="70" spans="3:5" s="380" customFormat="1">
      <c r="C70" s="579"/>
      <c r="E70" s="579"/>
    </row>
    <row r="71" spans="3:5" s="380" customFormat="1">
      <c r="C71" s="579"/>
      <c r="E71" s="579"/>
    </row>
    <row r="72" spans="3:5" s="380" customFormat="1">
      <c r="C72" s="579"/>
      <c r="E72" s="579"/>
    </row>
    <row r="73" spans="3:5" s="380" customFormat="1">
      <c r="C73" s="579"/>
      <c r="E73" s="579"/>
    </row>
    <row r="74" spans="3:5" s="380" customFormat="1">
      <c r="C74" s="579"/>
      <c r="E74" s="579"/>
    </row>
    <row r="75" spans="3:5" s="380" customFormat="1">
      <c r="C75" s="579"/>
      <c r="E75" s="579"/>
    </row>
    <row r="76" spans="3:5" s="380" customFormat="1">
      <c r="C76" s="579"/>
      <c r="E76" s="579"/>
    </row>
    <row r="77" spans="3:5" s="380" customFormat="1">
      <c r="C77" s="579"/>
      <c r="E77" s="579"/>
    </row>
    <row r="78" spans="3:5" s="380" customFormat="1">
      <c r="C78" s="579"/>
      <c r="E78" s="579"/>
    </row>
    <row r="79" spans="3:5" s="380" customFormat="1">
      <c r="C79" s="579"/>
      <c r="E79" s="579"/>
    </row>
    <row r="80" spans="3:5" s="380" customFormat="1">
      <c r="C80" s="579"/>
      <c r="E80" s="579"/>
    </row>
    <row r="81" spans="3:5" s="380" customFormat="1">
      <c r="C81" s="579"/>
      <c r="E81" s="579"/>
    </row>
    <row r="82" spans="3:5" s="380" customFormat="1">
      <c r="C82" s="579"/>
      <c r="E82" s="579"/>
    </row>
    <row r="83" spans="3:5" s="380" customFormat="1">
      <c r="C83" s="579"/>
      <c r="E83" s="579"/>
    </row>
    <row r="84" spans="3:5" s="380" customFormat="1">
      <c r="C84" s="579"/>
      <c r="E84" s="579"/>
    </row>
    <row r="85" spans="3:5" s="380" customFormat="1">
      <c r="C85" s="579"/>
      <c r="E85" s="579"/>
    </row>
    <row r="86" spans="3:5" s="380" customFormat="1">
      <c r="C86" s="579"/>
      <c r="E86" s="579"/>
    </row>
    <row r="87" spans="3:5" s="380" customFormat="1">
      <c r="C87" s="579"/>
      <c r="E87" s="579"/>
    </row>
    <row r="88" spans="3:5" s="380" customFormat="1">
      <c r="C88" s="579"/>
      <c r="E88" s="579"/>
    </row>
    <row r="89" spans="3:5" s="380" customFormat="1">
      <c r="C89" s="579"/>
      <c r="E89" s="579"/>
    </row>
    <row r="90" spans="3:5" s="380" customFormat="1">
      <c r="C90" s="579"/>
      <c r="E90" s="579"/>
    </row>
    <row r="91" spans="3:5" s="380" customFormat="1">
      <c r="C91" s="579"/>
      <c r="E91" s="579"/>
    </row>
    <row r="92" spans="3:5" s="380" customFormat="1">
      <c r="C92" s="579"/>
      <c r="E92" s="579"/>
    </row>
    <row r="93" spans="3:5" s="380" customFormat="1">
      <c r="C93" s="579"/>
      <c r="E93" s="579"/>
    </row>
    <row r="94" spans="3:5" s="380" customFormat="1">
      <c r="C94" s="579"/>
      <c r="E94" s="579"/>
    </row>
    <row r="95" spans="3:5" s="380" customFormat="1">
      <c r="C95" s="579"/>
      <c r="E95" s="579"/>
    </row>
    <row r="96" spans="3:5" s="380" customFormat="1">
      <c r="C96" s="579"/>
      <c r="E96" s="579"/>
    </row>
    <row r="97" spans="3:5" s="380" customFormat="1">
      <c r="C97" s="579"/>
      <c r="E97" s="579"/>
    </row>
    <row r="98" spans="3:5" s="380" customFormat="1">
      <c r="C98" s="579"/>
      <c r="E98" s="579"/>
    </row>
    <row r="99" spans="3:5" s="380" customFormat="1">
      <c r="C99" s="579"/>
      <c r="E99" s="579"/>
    </row>
    <row r="100" spans="3:5" s="380" customFormat="1">
      <c r="C100" s="579"/>
      <c r="E100" s="579"/>
    </row>
    <row r="101" spans="3:5" s="380" customFormat="1">
      <c r="C101" s="579"/>
      <c r="E101" s="579"/>
    </row>
    <row r="102" spans="3:5" s="380" customFormat="1">
      <c r="C102" s="579"/>
      <c r="E102" s="579"/>
    </row>
    <row r="103" spans="3:5" s="380" customFormat="1">
      <c r="C103" s="579"/>
      <c r="E103" s="579"/>
    </row>
    <row r="104" spans="3:5" s="380" customFormat="1">
      <c r="C104" s="579"/>
      <c r="E104" s="579"/>
    </row>
    <row r="105" spans="3:5" s="380" customFormat="1">
      <c r="C105" s="579"/>
      <c r="E105" s="579"/>
    </row>
    <row r="106" spans="3:5" s="380" customFormat="1">
      <c r="C106" s="579"/>
      <c r="E106" s="579"/>
    </row>
    <row r="107" spans="3:5" s="380" customFormat="1">
      <c r="C107" s="579"/>
      <c r="E107" s="579"/>
    </row>
    <row r="108" spans="3:5" s="380" customFormat="1">
      <c r="C108" s="579"/>
      <c r="E108" s="579"/>
    </row>
    <row r="109" spans="3:5" s="380" customFormat="1">
      <c r="C109" s="579"/>
      <c r="E109" s="579"/>
    </row>
    <row r="110" spans="3:5" s="380" customFormat="1">
      <c r="C110" s="579"/>
      <c r="E110" s="579"/>
    </row>
    <row r="111" spans="3:5" s="380" customFormat="1">
      <c r="C111" s="579"/>
      <c r="E111" s="579"/>
    </row>
    <row r="112" spans="3:5" s="380" customFormat="1">
      <c r="C112" s="579"/>
      <c r="E112" s="579"/>
    </row>
    <row r="113" spans="3:5" s="380" customFormat="1">
      <c r="C113" s="579"/>
      <c r="E113" s="579"/>
    </row>
    <row r="114" spans="3:5" s="380" customFormat="1">
      <c r="C114" s="579"/>
      <c r="E114" s="579"/>
    </row>
    <row r="115" spans="3:5" s="380" customFormat="1">
      <c r="C115" s="579"/>
      <c r="E115" s="579"/>
    </row>
    <row r="116" spans="3:5" s="380" customFormat="1">
      <c r="C116" s="579"/>
      <c r="E116" s="579"/>
    </row>
    <row r="117" spans="3:5" s="380" customFormat="1">
      <c r="C117" s="579"/>
      <c r="E117" s="579"/>
    </row>
    <row r="118" spans="3:5" s="380" customFormat="1">
      <c r="C118" s="579"/>
      <c r="E118" s="579"/>
    </row>
    <row r="119" spans="3:5" s="380" customFormat="1">
      <c r="C119" s="579"/>
      <c r="E119" s="579"/>
    </row>
    <row r="120" spans="3:5" s="380" customFormat="1">
      <c r="C120" s="579"/>
      <c r="E120" s="579"/>
    </row>
    <row r="121" spans="3:5" s="380" customFormat="1">
      <c r="C121" s="579"/>
      <c r="E121" s="579"/>
    </row>
    <row r="122" spans="3:5" s="380" customFormat="1">
      <c r="C122" s="579"/>
      <c r="E122" s="579"/>
    </row>
    <row r="123" spans="3:5" s="380" customFormat="1">
      <c r="C123" s="579"/>
      <c r="E123" s="579"/>
    </row>
    <row r="124" spans="3:5" s="380" customFormat="1">
      <c r="C124" s="579"/>
      <c r="E124" s="579"/>
    </row>
    <row r="125" spans="3:5" s="380" customFormat="1">
      <c r="C125" s="579"/>
      <c r="E125" s="579"/>
    </row>
    <row r="126" spans="3:5" s="380" customFormat="1">
      <c r="C126" s="579"/>
      <c r="E126" s="579"/>
    </row>
    <row r="127" spans="3:5" s="380" customFormat="1">
      <c r="C127" s="579"/>
      <c r="E127" s="579"/>
    </row>
    <row r="128" spans="3:5" s="380" customFormat="1">
      <c r="C128" s="579"/>
      <c r="E128" s="579"/>
    </row>
    <row r="129" spans="3:5" s="380" customFormat="1">
      <c r="C129" s="579"/>
      <c r="E129" s="579"/>
    </row>
    <row r="130" spans="3:5" s="380" customFormat="1">
      <c r="C130" s="579"/>
      <c r="E130" s="579"/>
    </row>
    <row r="131" spans="3:5" s="380" customFormat="1">
      <c r="C131" s="579"/>
      <c r="E131" s="579"/>
    </row>
    <row r="132" spans="3:5" s="380" customFormat="1">
      <c r="C132" s="579"/>
      <c r="E132" s="579"/>
    </row>
    <row r="133" spans="3:5" s="380" customFormat="1">
      <c r="C133" s="579"/>
      <c r="E133" s="579"/>
    </row>
    <row r="134" spans="3:5" s="380" customFormat="1">
      <c r="C134" s="579"/>
      <c r="E134" s="579"/>
    </row>
    <row r="135" spans="3:5" s="380" customFormat="1">
      <c r="C135" s="579"/>
      <c r="E135" s="579"/>
    </row>
    <row r="136" spans="3:5" s="380" customFormat="1">
      <c r="C136" s="579"/>
      <c r="E136" s="579"/>
    </row>
    <row r="137" spans="3:5" s="380" customFormat="1">
      <c r="C137" s="579"/>
      <c r="E137" s="579"/>
    </row>
    <row r="138" spans="3:5" s="380" customFormat="1">
      <c r="C138" s="579"/>
      <c r="E138" s="579"/>
    </row>
    <row r="139" spans="3:5" s="380" customFormat="1">
      <c r="C139" s="579"/>
      <c r="E139" s="579"/>
    </row>
    <row r="140" spans="3:5" s="380" customFormat="1">
      <c r="C140" s="579"/>
      <c r="E140" s="579"/>
    </row>
    <row r="141" spans="3:5" s="380" customFormat="1">
      <c r="C141" s="579"/>
      <c r="E141" s="579"/>
    </row>
    <row r="142" spans="3:5" s="380" customFormat="1">
      <c r="C142" s="579"/>
      <c r="E142" s="579"/>
    </row>
    <row r="143" spans="3:5" s="380" customFormat="1">
      <c r="C143" s="579"/>
      <c r="E143" s="579"/>
    </row>
    <row r="144" spans="3:5" s="380" customFormat="1">
      <c r="C144" s="579"/>
      <c r="E144" s="579"/>
    </row>
    <row r="145" spans="3:5" s="380" customFormat="1">
      <c r="C145" s="579"/>
      <c r="E145" s="579"/>
    </row>
    <row r="146" spans="3:5" s="380" customFormat="1">
      <c r="C146" s="579"/>
      <c r="E146" s="579"/>
    </row>
    <row r="147" spans="3:5" s="380" customFormat="1">
      <c r="C147" s="579"/>
      <c r="E147" s="579"/>
    </row>
    <row r="148" spans="3:5" s="380" customFormat="1">
      <c r="C148" s="579"/>
      <c r="E148" s="579"/>
    </row>
    <row r="149" spans="3:5" s="380" customFormat="1">
      <c r="C149" s="579"/>
      <c r="E149" s="579"/>
    </row>
    <row r="150" spans="3:5" s="380" customFormat="1">
      <c r="C150" s="579"/>
      <c r="E150" s="579"/>
    </row>
    <row r="151" spans="3:5" s="380" customFormat="1">
      <c r="C151" s="579"/>
      <c r="E151" s="579"/>
    </row>
    <row r="152" spans="3:5" s="380" customFormat="1">
      <c r="C152" s="579"/>
      <c r="E152" s="579"/>
    </row>
    <row r="153" spans="3:5" s="380" customFormat="1">
      <c r="C153" s="579"/>
      <c r="E153" s="579"/>
    </row>
    <row r="154" spans="3:5" s="380" customFormat="1">
      <c r="C154" s="579"/>
      <c r="E154" s="579"/>
    </row>
    <row r="155" spans="3:5" s="380" customFormat="1">
      <c r="C155" s="579"/>
      <c r="E155" s="579"/>
    </row>
    <row r="156" spans="3:5" s="380" customFormat="1">
      <c r="C156" s="579"/>
      <c r="E156" s="579"/>
    </row>
    <row r="157" spans="3:5" s="380" customFormat="1">
      <c r="C157" s="579"/>
      <c r="E157" s="579"/>
    </row>
    <row r="158" spans="3:5" s="380" customFormat="1">
      <c r="C158" s="579"/>
      <c r="E158" s="579"/>
    </row>
    <row r="159" spans="3:5" s="380" customFormat="1">
      <c r="C159" s="579"/>
      <c r="E159" s="579"/>
    </row>
    <row r="160" spans="3:5" s="380" customFormat="1">
      <c r="C160" s="579"/>
      <c r="E160" s="579"/>
    </row>
    <row r="161" spans="3:5" s="380" customFormat="1">
      <c r="C161" s="579"/>
      <c r="E161" s="579"/>
    </row>
    <row r="162" spans="3:5" s="380" customFormat="1">
      <c r="C162" s="579"/>
      <c r="E162" s="579"/>
    </row>
    <row r="163" spans="3:5" s="380" customFormat="1">
      <c r="C163" s="579"/>
      <c r="E163" s="579"/>
    </row>
    <row r="164" spans="3:5" s="380" customFormat="1">
      <c r="C164" s="579"/>
      <c r="E164" s="579"/>
    </row>
    <row r="165" spans="3:5" s="380" customFormat="1">
      <c r="C165" s="579"/>
      <c r="E165" s="579"/>
    </row>
    <row r="166" spans="3:5" s="380" customFormat="1">
      <c r="C166" s="579"/>
      <c r="E166" s="579"/>
    </row>
    <row r="167" spans="3:5" s="380" customFormat="1">
      <c r="C167" s="579"/>
      <c r="E167" s="579"/>
    </row>
    <row r="168" spans="3:5" s="380" customFormat="1">
      <c r="C168" s="579"/>
      <c r="E168" s="579"/>
    </row>
    <row r="169" spans="3:5" s="380" customFormat="1">
      <c r="C169" s="579"/>
      <c r="E169" s="579"/>
    </row>
    <row r="170" spans="3:5" s="380" customFormat="1">
      <c r="C170" s="579"/>
      <c r="E170" s="579"/>
    </row>
    <row r="171" spans="3:5" s="380" customFormat="1">
      <c r="C171" s="579"/>
      <c r="E171" s="579"/>
    </row>
    <row r="172" spans="3:5" s="380" customFormat="1">
      <c r="C172" s="579"/>
      <c r="E172" s="579"/>
    </row>
    <row r="173" spans="3:5" s="380" customFormat="1">
      <c r="C173" s="579"/>
      <c r="E173" s="579"/>
    </row>
    <row r="174" spans="3:5" s="380" customFormat="1">
      <c r="C174" s="579"/>
      <c r="E174" s="579"/>
    </row>
    <row r="175" spans="3:5" s="380" customFormat="1">
      <c r="C175" s="579"/>
      <c r="E175" s="579"/>
    </row>
    <row r="176" spans="3:5" s="380" customFormat="1">
      <c r="C176" s="579"/>
      <c r="E176" s="579"/>
    </row>
    <row r="177" spans="3:5" s="380" customFormat="1">
      <c r="C177" s="579"/>
      <c r="E177" s="579"/>
    </row>
    <row r="178" spans="3:5" s="380" customFormat="1">
      <c r="C178" s="579"/>
      <c r="E178" s="579"/>
    </row>
    <row r="179" spans="3:5" s="380" customFormat="1">
      <c r="C179" s="579"/>
      <c r="E179" s="579"/>
    </row>
    <row r="180" spans="3:5" s="380" customFormat="1">
      <c r="C180" s="579"/>
      <c r="E180" s="579"/>
    </row>
    <row r="181" spans="3:5" s="380" customFormat="1">
      <c r="C181" s="579"/>
      <c r="E181" s="579"/>
    </row>
    <row r="182" spans="3:5" s="380" customFormat="1">
      <c r="C182" s="579"/>
      <c r="E182" s="579"/>
    </row>
    <row r="183" spans="3:5" s="380" customFormat="1">
      <c r="C183" s="579"/>
      <c r="E183" s="579"/>
    </row>
    <row r="184" spans="3:5" s="380" customFormat="1">
      <c r="C184" s="579"/>
      <c r="E184" s="579"/>
    </row>
    <row r="185" spans="3:5" s="380" customFormat="1">
      <c r="C185" s="579"/>
      <c r="E185" s="579"/>
    </row>
    <row r="186" spans="3:5" s="380" customFormat="1">
      <c r="C186" s="579"/>
      <c r="E186" s="579"/>
    </row>
    <row r="187" spans="3:5" s="380" customFormat="1">
      <c r="C187" s="579"/>
      <c r="E187" s="579"/>
    </row>
    <row r="188" spans="3:5" s="380" customFormat="1">
      <c r="C188" s="579"/>
      <c r="E188" s="579"/>
    </row>
    <row r="189" spans="3:5" s="380" customFormat="1">
      <c r="C189" s="579"/>
      <c r="E189" s="579"/>
    </row>
    <row r="190" spans="3:5" s="380" customFormat="1">
      <c r="C190" s="579"/>
      <c r="E190" s="579"/>
    </row>
    <row r="191" spans="3:5" s="380" customFormat="1">
      <c r="C191" s="579"/>
      <c r="E191" s="579"/>
    </row>
    <row r="192" spans="3:5" s="380" customFormat="1">
      <c r="C192" s="579"/>
      <c r="E192" s="579"/>
    </row>
    <row r="193" spans="3:5" s="380" customFormat="1">
      <c r="C193" s="579"/>
      <c r="E193" s="579"/>
    </row>
    <row r="194" spans="3:5" s="380" customFormat="1">
      <c r="C194" s="579"/>
      <c r="E194" s="579"/>
    </row>
    <row r="195" spans="3:5" s="380" customFormat="1">
      <c r="C195" s="579"/>
      <c r="E195" s="579"/>
    </row>
    <row r="196" spans="3:5" s="380" customFormat="1">
      <c r="C196" s="579"/>
      <c r="E196" s="579"/>
    </row>
    <row r="197" spans="3:5" s="380" customFormat="1">
      <c r="C197" s="579"/>
      <c r="E197" s="579"/>
    </row>
    <row r="198" spans="3:5" s="380" customFormat="1">
      <c r="C198" s="579"/>
      <c r="E198" s="579"/>
    </row>
    <row r="199" spans="3:5" s="380" customFormat="1">
      <c r="C199" s="579"/>
      <c r="E199" s="579"/>
    </row>
    <row r="200" spans="3:5" s="380" customFormat="1">
      <c r="C200" s="579"/>
      <c r="E200" s="579"/>
    </row>
    <row r="201" spans="3:5" s="380" customFormat="1">
      <c r="C201" s="579"/>
      <c r="E201" s="579"/>
    </row>
    <row r="202" spans="3:5" s="380" customFormat="1">
      <c r="C202" s="579"/>
      <c r="E202" s="579"/>
    </row>
    <row r="203" spans="3:5" s="380" customFormat="1">
      <c r="C203" s="579"/>
      <c r="E203" s="579"/>
    </row>
  </sheetData>
  <mergeCells count="7">
    <mergeCell ref="A9:A11"/>
    <mergeCell ref="E9:E10"/>
    <mergeCell ref="A1:E1"/>
    <mergeCell ref="A3:A4"/>
    <mergeCell ref="A5:A6"/>
    <mergeCell ref="A7:A8"/>
    <mergeCell ref="E7:E8"/>
  </mergeCells>
  <pageMargins left="0.17" right="0.25" top="0.41" bottom="0.68" header="0.17" footer="0.16"/>
  <pageSetup scale="80" orientation="portrait" r:id="rId1"/>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87"/>
  <sheetViews>
    <sheetView view="pageLayout" zoomScaleNormal="100" workbookViewId="0">
      <selection activeCell="I40" sqref="I40"/>
    </sheetView>
  </sheetViews>
  <sheetFormatPr defaultRowHeight="12.75"/>
  <cols>
    <col min="1" max="1" width="15" style="593" customWidth="1"/>
    <col min="2" max="2" width="37" style="593" bestFit="1" customWidth="1"/>
    <col min="3" max="3" width="42" style="593" customWidth="1"/>
    <col min="4" max="4" width="29.28515625" style="593" customWidth="1"/>
    <col min="5" max="5" width="7.85546875" style="593" customWidth="1"/>
    <col min="6" max="34" width="9.140625" style="380" customWidth="1"/>
  </cols>
  <sheetData>
    <row r="1" spans="1:5" ht="44.25" customHeight="1" thickBot="1">
      <c r="A1" s="1341" t="s">
        <v>807</v>
      </c>
      <c r="B1" s="1342"/>
      <c r="C1" s="1342"/>
      <c r="D1" s="1342"/>
      <c r="E1" s="1343"/>
    </row>
    <row r="2" spans="1:5" ht="42.75">
      <c r="A2" s="580" t="s">
        <v>808</v>
      </c>
      <c r="B2" s="581" t="s">
        <v>809</v>
      </c>
      <c r="C2" s="581" t="s">
        <v>810</v>
      </c>
      <c r="D2" s="581" t="s">
        <v>811</v>
      </c>
      <c r="E2" s="583" t="s">
        <v>782</v>
      </c>
    </row>
    <row r="3" spans="1:5" ht="25.5">
      <c r="A3" s="825" t="s">
        <v>158</v>
      </c>
      <c r="B3" s="584" t="s">
        <v>812</v>
      </c>
      <c r="C3" s="584" t="s">
        <v>571</v>
      </c>
      <c r="D3" s="592" t="s">
        <v>813</v>
      </c>
      <c r="E3" s="826">
        <v>10</v>
      </c>
    </row>
    <row r="4" spans="1:5" ht="38.25">
      <c r="A4" s="1350" t="s">
        <v>159</v>
      </c>
      <c r="B4" s="1353" t="s">
        <v>966</v>
      </c>
      <c r="C4" s="584" t="s">
        <v>814</v>
      </c>
      <c r="D4" s="592" t="s">
        <v>815</v>
      </c>
      <c r="E4" s="826">
        <v>9</v>
      </c>
    </row>
    <row r="5" spans="1:5" ht="38.25">
      <c r="A5" s="1351"/>
      <c r="B5" s="1354"/>
      <c r="C5" s="584" t="s">
        <v>816</v>
      </c>
      <c r="D5" s="592" t="s">
        <v>817</v>
      </c>
      <c r="E5" s="826">
        <v>8</v>
      </c>
    </row>
    <row r="6" spans="1:5" ht="38.25">
      <c r="A6" s="1352"/>
      <c r="B6" s="1355"/>
      <c r="C6" s="584" t="s">
        <v>818</v>
      </c>
      <c r="D6" s="592" t="s">
        <v>819</v>
      </c>
      <c r="E6" s="826">
        <v>7</v>
      </c>
    </row>
    <row r="7" spans="1:5" ht="38.25">
      <c r="A7" s="1350" t="s">
        <v>160</v>
      </c>
      <c r="B7" s="1353" t="s">
        <v>967</v>
      </c>
      <c r="C7" s="584" t="s">
        <v>572</v>
      </c>
      <c r="D7" s="592" t="s">
        <v>820</v>
      </c>
      <c r="E7" s="826">
        <v>6</v>
      </c>
    </row>
    <row r="8" spans="1:5" ht="38.25">
      <c r="A8" s="1351"/>
      <c r="B8" s="1354"/>
      <c r="C8" s="584" t="s">
        <v>573</v>
      </c>
      <c r="D8" s="592" t="s">
        <v>821</v>
      </c>
      <c r="E8" s="826">
        <v>5</v>
      </c>
    </row>
    <row r="9" spans="1:5" ht="38.25">
      <c r="A9" s="1352"/>
      <c r="B9" s="1355"/>
      <c r="C9" s="584" t="s">
        <v>822</v>
      </c>
      <c r="D9" s="592" t="s">
        <v>823</v>
      </c>
      <c r="E9" s="826">
        <v>4</v>
      </c>
    </row>
    <row r="10" spans="1:5" ht="38.25">
      <c r="A10" s="825" t="s">
        <v>161</v>
      </c>
      <c r="B10" s="584" t="s">
        <v>824</v>
      </c>
      <c r="C10" s="584" t="s">
        <v>574</v>
      </c>
      <c r="D10" s="592" t="s">
        <v>825</v>
      </c>
      <c r="E10" s="826">
        <v>3</v>
      </c>
    </row>
    <row r="11" spans="1:5" ht="38.25">
      <c r="A11" s="1350" t="s">
        <v>162</v>
      </c>
      <c r="B11" s="1353" t="s">
        <v>826</v>
      </c>
      <c r="C11" s="584" t="s">
        <v>827</v>
      </c>
      <c r="D11" s="592" t="s">
        <v>828</v>
      </c>
      <c r="E11" s="826">
        <v>2</v>
      </c>
    </row>
    <row r="12" spans="1:5" ht="38.25">
      <c r="A12" s="1352"/>
      <c r="B12" s="1355"/>
      <c r="C12" s="584" t="s">
        <v>829</v>
      </c>
      <c r="D12" s="592" t="s">
        <v>830</v>
      </c>
      <c r="E12" s="826">
        <v>1</v>
      </c>
    </row>
    <row r="13" spans="1:5">
      <c r="A13" s="1344" t="s">
        <v>831</v>
      </c>
      <c r="B13" s="1345"/>
      <c r="C13" s="1345"/>
      <c r="D13" s="1345"/>
      <c r="E13" s="1346"/>
    </row>
    <row r="14" spans="1:5" ht="13.5" thickBot="1">
      <c r="A14" s="1347"/>
      <c r="B14" s="1348"/>
      <c r="C14" s="1348"/>
      <c r="D14" s="1348"/>
      <c r="E14" s="1349"/>
    </row>
    <row r="15" spans="1:5">
      <c r="A15" s="591"/>
      <c r="B15" s="591"/>
      <c r="C15" s="591"/>
      <c r="D15" s="591"/>
      <c r="E15" s="591"/>
    </row>
    <row r="16" spans="1:5" s="380" customFormat="1">
      <c r="A16" s="591"/>
      <c r="B16" s="591"/>
      <c r="C16" s="591"/>
      <c r="D16" s="591"/>
      <c r="E16" s="591"/>
    </row>
    <row r="17" spans="1:5" s="380" customFormat="1">
      <c r="A17" s="591"/>
      <c r="B17" s="591"/>
      <c r="C17" s="591"/>
      <c r="D17" s="591"/>
      <c r="E17" s="591"/>
    </row>
    <row r="18" spans="1:5" s="380" customFormat="1">
      <c r="A18" s="591"/>
      <c r="B18" s="591"/>
      <c r="C18" s="591"/>
      <c r="D18" s="591"/>
      <c r="E18" s="591"/>
    </row>
    <row r="19" spans="1:5" s="380" customFormat="1">
      <c r="A19" s="591"/>
      <c r="B19" s="591"/>
      <c r="C19" s="591"/>
      <c r="D19" s="591"/>
      <c r="E19" s="591"/>
    </row>
    <row r="20" spans="1:5" s="380" customFormat="1">
      <c r="A20" s="591"/>
      <c r="B20" s="591"/>
      <c r="C20" s="591"/>
      <c r="D20" s="591"/>
      <c r="E20" s="591"/>
    </row>
    <row r="21" spans="1:5" s="380" customFormat="1">
      <c r="A21" s="591"/>
      <c r="B21" s="591"/>
      <c r="C21" s="591"/>
      <c r="D21" s="591"/>
      <c r="E21" s="591"/>
    </row>
    <row r="22" spans="1:5" s="380" customFormat="1">
      <c r="A22" s="591"/>
      <c r="B22" s="591"/>
      <c r="C22" s="591"/>
      <c r="D22" s="591"/>
      <c r="E22" s="591"/>
    </row>
    <row r="23" spans="1:5" s="380" customFormat="1">
      <c r="A23" s="591"/>
      <c r="B23" s="591"/>
      <c r="C23" s="591"/>
      <c r="D23" s="591"/>
      <c r="E23" s="591"/>
    </row>
    <row r="24" spans="1:5" s="380" customFormat="1">
      <c r="A24" s="591"/>
      <c r="B24" s="591"/>
      <c r="C24" s="591"/>
      <c r="D24" s="591"/>
      <c r="E24" s="591"/>
    </row>
    <row r="25" spans="1:5" s="380" customFormat="1">
      <c r="A25" s="591"/>
      <c r="B25" s="591"/>
      <c r="C25" s="591"/>
      <c r="D25" s="591"/>
      <c r="E25" s="591"/>
    </row>
    <row r="26" spans="1:5" s="380" customFormat="1">
      <c r="A26" s="591"/>
      <c r="B26" s="591"/>
      <c r="C26" s="591"/>
      <c r="D26" s="591"/>
      <c r="E26" s="591"/>
    </row>
    <row r="27" spans="1:5" s="380" customFormat="1">
      <c r="A27" s="591"/>
      <c r="B27" s="591"/>
      <c r="C27" s="591"/>
      <c r="D27" s="591"/>
      <c r="E27" s="591"/>
    </row>
    <row r="28" spans="1:5" s="380" customFormat="1">
      <c r="A28" s="591"/>
      <c r="B28" s="591"/>
      <c r="C28" s="591"/>
      <c r="D28" s="591"/>
      <c r="E28" s="591"/>
    </row>
    <row r="29" spans="1:5" s="380" customFormat="1">
      <c r="A29" s="591"/>
      <c r="B29" s="591"/>
      <c r="C29" s="591"/>
      <c r="D29" s="591"/>
      <c r="E29" s="591"/>
    </row>
    <row r="30" spans="1:5" s="380" customFormat="1">
      <c r="A30" s="591"/>
      <c r="B30" s="591"/>
      <c r="C30" s="591"/>
      <c r="D30" s="591"/>
      <c r="E30" s="591"/>
    </row>
    <row r="31" spans="1:5" s="380" customFormat="1">
      <c r="A31" s="591"/>
      <c r="B31" s="591"/>
      <c r="C31" s="591"/>
      <c r="D31" s="591"/>
      <c r="E31" s="591"/>
    </row>
    <row r="32" spans="1:5" s="380" customFormat="1">
      <c r="A32" s="591"/>
      <c r="B32" s="591"/>
      <c r="C32" s="591"/>
      <c r="D32" s="591"/>
      <c r="E32" s="591"/>
    </row>
    <row r="33" spans="1:5" s="380" customFormat="1">
      <c r="A33" s="591"/>
      <c r="B33" s="591"/>
      <c r="C33" s="591"/>
      <c r="D33" s="591"/>
      <c r="E33" s="591"/>
    </row>
    <row r="34" spans="1:5" s="380" customFormat="1">
      <c r="A34" s="591"/>
      <c r="B34" s="591"/>
      <c r="C34" s="591"/>
      <c r="D34" s="591"/>
      <c r="E34" s="591"/>
    </row>
    <row r="35" spans="1:5" s="380" customFormat="1">
      <c r="A35" s="591"/>
      <c r="B35" s="591"/>
      <c r="C35" s="591"/>
      <c r="D35" s="591"/>
      <c r="E35" s="591"/>
    </row>
    <row r="36" spans="1:5" s="380" customFormat="1">
      <c r="A36" s="591"/>
      <c r="B36" s="591"/>
      <c r="C36" s="591"/>
      <c r="D36" s="591"/>
      <c r="E36" s="591"/>
    </row>
    <row r="37" spans="1:5" s="380" customFormat="1">
      <c r="A37" s="591"/>
      <c r="B37" s="591"/>
      <c r="C37" s="591"/>
      <c r="D37" s="591"/>
      <c r="E37" s="591"/>
    </row>
    <row r="38" spans="1:5" s="380" customFormat="1">
      <c r="A38" s="591"/>
      <c r="B38" s="591"/>
      <c r="C38" s="591"/>
      <c r="D38" s="591"/>
      <c r="E38" s="591"/>
    </row>
    <row r="39" spans="1:5" s="380" customFormat="1">
      <c r="A39" s="591"/>
      <c r="B39" s="591"/>
      <c r="C39" s="591"/>
      <c r="D39" s="591"/>
      <c r="E39" s="591"/>
    </row>
    <row r="40" spans="1:5" s="380" customFormat="1">
      <c r="A40" s="591"/>
      <c r="B40" s="591"/>
      <c r="C40" s="591"/>
      <c r="D40" s="591"/>
      <c r="E40" s="591"/>
    </row>
    <row r="41" spans="1:5" s="380" customFormat="1">
      <c r="A41" s="591"/>
      <c r="B41" s="591"/>
      <c r="C41" s="591"/>
      <c r="D41" s="591"/>
      <c r="E41" s="591"/>
    </row>
    <row r="42" spans="1:5" s="380" customFormat="1">
      <c r="A42" s="591"/>
      <c r="B42" s="591"/>
      <c r="C42" s="591"/>
      <c r="D42" s="591"/>
      <c r="E42" s="591"/>
    </row>
    <row r="43" spans="1:5" s="380" customFormat="1">
      <c r="A43" s="591"/>
      <c r="B43" s="591"/>
      <c r="C43" s="591"/>
      <c r="D43" s="591"/>
      <c r="E43" s="591"/>
    </row>
    <row r="44" spans="1:5" s="380" customFormat="1">
      <c r="A44" s="591"/>
      <c r="B44" s="591"/>
      <c r="C44" s="591"/>
      <c r="D44" s="591"/>
      <c r="E44" s="591"/>
    </row>
    <row r="45" spans="1:5" s="380" customFormat="1">
      <c r="A45" s="591"/>
      <c r="B45" s="591"/>
      <c r="C45" s="591"/>
      <c r="D45" s="591"/>
      <c r="E45" s="591"/>
    </row>
    <row r="46" spans="1:5" s="380" customFormat="1">
      <c r="A46" s="591"/>
      <c r="B46" s="591"/>
      <c r="C46" s="591"/>
      <c r="D46" s="591"/>
      <c r="E46" s="591"/>
    </row>
    <row r="47" spans="1:5" s="380" customFormat="1">
      <c r="A47" s="591"/>
      <c r="B47" s="591"/>
      <c r="C47" s="591"/>
      <c r="D47" s="591"/>
      <c r="E47" s="591"/>
    </row>
    <row r="48" spans="1:5" s="380" customFormat="1">
      <c r="A48" s="591"/>
      <c r="B48" s="591"/>
      <c r="C48" s="591"/>
      <c r="D48" s="591"/>
      <c r="E48" s="591"/>
    </row>
    <row r="49" spans="1:5" s="380" customFormat="1">
      <c r="A49" s="591"/>
      <c r="B49" s="591"/>
      <c r="C49" s="591"/>
      <c r="D49" s="591"/>
      <c r="E49" s="591"/>
    </row>
    <row r="50" spans="1:5" s="380" customFormat="1">
      <c r="A50" s="591"/>
      <c r="B50" s="591"/>
      <c r="C50" s="591"/>
      <c r="D50" s="591"/>
      <c r="E50" s="591"/>
    </row>
    <row r="51" spans="1:5" s="380" customFormat="1">
      <c r="A51" s="591"/>
      <c r="B51" s="591"/>
      <c r="C51" s="591"/>
      <c r="D51" s="591"/>
      <c r="E51" s="591"/>
    </row>
    <row r="52" spans="1:5" s="380" customFormat="1">
      <c r="A52" s="591"/>
      <c r="B52" s="591"/>
      <c r="C52" s="591"/>
      <c r="D52" s="591"/>
      <c r="E52" s="591"/>
    </row>
    <row r="53" spans="1:5" s="380" customFormat="1">
      <c r="A53" s="591"/>
      <c r="B53" s="591"/>
      <c r="C53" s="591"/>
      <c r="D53" s="591"/>
      <c r="E53" s="591"/>
    </row>
    <row r="54" spans="1:5" s="380" customFormat="1">
      <c r="A54" s="591"/>
      <c r="B54" s="591"/>
      <c r="C54" s="591"/>
      <c r="D54" s="591"/>
      <c r="E54" s="591"/>
    </row>
    <row r="55" spans="1:5" s="380" customFormat="1">
      <c r="A55" s="591"/>
      <c r="B55" s="591"/>
      <c r="C55" s="591"/>
      <c r="D55" s="591"/>
      <c r="E55" s="591"/>
    </row>
    <row r="56" spans="1:5" s="380" customFormat="1">
      <c r="A56" s="591"/>
      <c r="B56" s="591"/>
      <c r="C56" s="591"/>
      <c r="D56" s="591"/>
      <c r="E56" s="591"/>
    </row>
    <row r="57" spans="1:5" s="380" customFormat="1">
      <c r="A57" s="591"/>
      <c r="B57" s="591"/>
      <c r="C57" s="591"/>
      <c r="D57" s="591"/>
      <c r="E57" s="591"/>
    </row>
    <row r="58" spans="1:5" s="380" customFormat="1">
      <c r="A58" s="591"/>
      <c r="B58" s="591"/>
      <c r="C58" s="591"/>
      <c r="D58" s="591"/>
      <c r="E58" s="591"/>
    </row>
    <row r="59" spans="1:5" s="380" customFormat="1">
      <c r="A59" s="591"/>
      <c r="B59" s="591"/>
      <c r="C59" s="591"/>
      <c r="D59" s="591"/>
      <c r="E59" s="591"/>
    </row>
    <row r="60" spans="1:5" s="380" customFormat="1">
      <c r="A60" s="591"/>
      <c r="B60" s="591"/>
      <c r="C60" s="591"/>
      <c r="D60" s="591"/>
      <c r="E60" s="591"/>
    </row>
    <row r="61" spans="1:5" s="380" customFormat="1">
      <c r="A61" s="591"/>
      <c r="B61" s="591"/>
      <c r="C61" s="591"/>
      <c r="D61" s="591"/>
      <c r="E61" s="591"/>
    </row>
    <row r="62" spans="1:5" s="380" customFormat="1">
      <c r="A62" s="591"/>
      <c r="B62" s="591"/>
      <c r="C62" s="591"/>
      <c r="D62" s="591"/>
      <c r="E62" s="591"/>
    </row>
    <row r="63" spans="1:5" s="380" customFormat="1">
      <c r="A63" s="591"/>
      <c r="B63" s="591"/>
      <c r="C63" s="591"/>
      <c r="D63" s="591"/>
      <c r="E63" s="591"/>
    </row>
    <row r="64" spans="1:5" s="380" customFormat="1">
      <c r="A64" s="591"/>
      <c r="B64" s="591"/>
      <c r="C64" s="591"/>
      <c r="D64" s="591"/>
      <c r="E64" s="591"/>
    </row>
    <row r="65" spans="1:5" s="380" customFormat="1">
      <c r="A65" s="591"/>
      <c r="B65" s="591"/>
      <c r="C65" s="591"/>
      <c r="D65" s="591"/>
      <c r="E65" s="591"/>
    </row>
    <row r="66" spans="1:5" s="380" customFormat="1">
      <c r="A66" s="591"/>
      <c r="B66" s="591"/>
      <c r="C66" s="591"/>
      <c r="D66" s="591"/>
      <c r="E66" s="591"/>
    </row>
    <row r="67" spans="1:5" s="380" customFormat="1">
      <c r="A67" s="591"/>
      <c r="B67" s="591"/>
      <c r="C67" s="591"/>
      <c r="D67" s="591"/>
      <c r="E67" s="591"/>
    </row>
    <row r="68" spans="1:5" s="380" customFormat="1">
      <c r="A68" s="591"/>
      <c r="B68" s="591"/>
      <c r="C68" s="591"/>
      <c r="D68" s="591"/>
      <c r="E68" s="591"/>
    </row>
    <row r="69" spans="1:5" s="380" customFormat="1">
      <c r="A69" s="591"/>
      <c r="B69" s="591"/>
      <c r="C69" s="591"/>
      <c r="D69" s="591"/>
      <c r="E69" s="591"/>
    </row>
    <row r="70" spans="1:5" s="380" customFormat="1">
      <c r="A70" s="591"/>
      <c r="B70" s="591"/>
      <c r="C70" s="591"/>
      <c r="D70" s="591"/>
      <c r="E70" s="591"/>
    </row>
    <row r="71" spans="1:5" s="380" customFormat="1">
      <c r="A71" s="591"/>
      <c r="B71" s="591"/>
      <c r="C71" s="591"/>
      <c r="D71" s="591"/>
      <c r="E71" s="591"/>
    </row>
    <row r="72" spans="1:5" s="380" customFormat="1">
      <c r="A72" s="591"/>
      <c r="B72" s="591"/>
      <c r="C72" s="591"/>
      <c r="D72" s="591"/>
      <c r="E72" s="591"/>
    </row>
    <row r="73" spans="1:5" s="380" customFormat="1">
      <c r="A73" s="591"/>
      <c r="B73" s="591"/>
      <c r="C73" s="591"/>
      <c r="D73" s="591"/>
      <c r="E73" s="591"/>
    </row>
    <row r="74" spans="1:5" s="380" customFormat="1">
      <c r="A74" s="591"/>
      <c r="B74" s="591"/>
      <c r="C74" s="591"/>
      <c r="D74" s="591"/>
      <c r="E74" s="591"/>
    </row>
    <row r="75" spans="1:5" s="380" customFormat="1">
      <c r="A75" s="591"/>
      <c r="B75" s="591"/>
      <c r="C75" s="591"/>
      <c r="D75" s="591"/>
      <c r="E75" s="591"/>
    </row>
    <row r="76" spans="1:5" s="380" customFormat="1">
      <c r="A76" s="591"/>
      <c r="B76" s="591"/>
      <c r="C76" s="591"/>
      <c r="D76" s="591"/>
      <c r="E76" s="591"/>
    </row>
    <row r="77" spans="1:5" s="380" customFormat="1">
      <c r="A77" s="591"/>
      <c r="B77" s="591"/>
      <c r="C77" s="591"/>
      <c r="D77" s="591"/>
      <c r="E77" s="591"/>
    </row>
    <row r="78" spans="1:5" s="380" customFormat="1">
      <c r="A78" s="591"/>
      <c r="B78" s="591"/>
      <c r="C78" s="591"/>
      <c r="D78" s="591"/>
      <c r="E78" s="591"/>
    </row>
    <row r="79" spans="1:5" s="380" customFormat="1">
      <c r="A79" s="591"/>
      <c r="B79" s="591"/>
      <c r="C79" s="591"/>
      <c r="D79" s="591"/>
      <c r="E79" s="591"/>
    </row>
    <row r="80" spans="1:5" s="380" customFormat="1">
      <c r="A80" s="591"/>
      <c r="B80" s="591"/>
      <c r="C80" s="591"/>
      <c r="D80" s="591"/>
      <c r="E80" s="591"/>
    </row>
    <row r="81" spans="1:5" s="380" customFormat="1">
      <c r="A81" s="591"/>
      <c r="B81" s="591"/>
      <c r="C81" s="591"/>
      <c r="D81" s="591"/>
      <c r="E81" s="591"/>
    </row>
    <row r="82" spans="1:5" s="380" customFormat="1">
      <c r="A82" s="591"/>
      <c r="B82" s="591"/>
      <c r="C82" s="591"/>
      <c r="D82" s="591"/>
      <c r="E82" s="591"/>
    </row>
    <row r="83" spans="1:5" s="380" customFormat="1">
      <c r="A83" s="591"/>
      <c r="B83" s="591"/>
      <c r="C83" s="591"/>
      <c r="D83" s="591"/>
      <c r="E83" s="591"/>
    </row>
    <row r="84" spans="1:5" s="380" customFormat="1">
      <c r="A84" s="591"/>
      <c r="B84" s="591"/>
      <c r="C84" s="591"/>
      <c r="D84" s="591"/>
      <c r="E84" s="591"/>
    </row>
    <row r="85" spans="1:5" s="380" customFormat="1">
      <c r="A85" s="591"/>
      <c r="B85" s="591"/>
      <c r="C85" s="591"/>
      <c r="D85" s="591"/>
      <c r="E85" s="591"/>
    </row>
    <row r="86" spans="1:5" s="380" customFormat="1">
      <c r="A86" s="591"/>
      <c r="B86" s="591"/>
      <c r="C86" s="591"/>
      <c r="D86" s="591"/>
      <c r="E86" s="591"/>
    </row>
    <row r="87" spans="1:5" s="380" customFormat="1">
      <c r="A87" s="591"/>
      <c r="B87" s="591"/>
      <c r="C87" s="591"/>
      <c r="D87" s="591"/>
      <c r="E87" s="591"/>
    </row>
    <row r="88" spans="1:5" s="380" customFormat="1">
      <c r="A88" s="591"/>
      <c r="B88" s="591"/>
      <c r="C88" s="591"/>
      <c r="D88" s="591"/>
      <c r="E88" s="591"/>
    </row>
    <row r="89" spans="1:5" s="380" customFormat="1">
      <c r="A89" s="591"/>
      <c r="B89" s="591"/>
      <c r="C89" s="591"/>
      <c r="D89" s="591"/>
      <c r="E89" s="591"/>
    </row>
    <row r="90" spans="1:5" s="380" customFormat="1">
      <c r="A90" s="591"/>
      <c r="B90" s="591"/>
      <c r="C90" s="591"/>
      <c r="D90" s="591"/>
      <c r="E90" s="591"/>
    </row>
    <row r="91" spans="1:5" s="380" customFormat="1">
      <c r="A91" s="591"/>
      <c r="B91" s="591"/>
      <c r="C91" s="591"/>
      <c r="D91" s="591"/>
      <c r="E91" s="591"/>
    </row>
    <row r="92" spans="1:5" s="380" customFormat="1">
      <c r="A92" s="591"/>
      <c r="B92" s="591"/>
      <c r="C92" s="591"/>
      <c r="D92" s="591"/>
      <c r="E92" s="591"/>
    </row>
    <row r="93" spans="1:5" s="380" customFormat="1">
      <c r="A93" s="591"/>
      <c r="B93" s="591"/>
      <c r="C93" s="591"/>
      <c r="D93" s="591"/>
      <c r="E93" s="591"/>
    </row>
    <row r="94" spans="1:5" s="380" customFormat="1">
      <c r="A94" s="591"/>
      <c r="B94" s="591"/>
      <c r="C94" s="591"/>
      <c r="D94" s="591"/>
      <c r="E94" s="591"/>
    </row>
    <row r="95" spans="1:5" s="380" customFormat="1">
      <c r="A95" s="591"/>
      <c r="B95" s="591"/>
      <c r="C95" s="591"/>
      <c r="D95" s="591"/>
      <c r="E95" s="591"/>
    </row>
    <row r="96" spans="1:5" s="380" customFormat="1">
      <c r="A96" s="591"/>
      <c r="B96" s="591"/>
      <c r="C96" s="591"/>
      <c r="D96" s="591"/>
      <c r="E96" s="591"/>
    </row>
    <row r="97" spans="1:5" s="380" customFormat="1">
      <c r="A97" s="591"/>
      <c r="B97" s="591"/>
      <c r="C97" s="591"/>
      <c r="D97" s="591"/>
      <c r="E97" s="591"/>
    </row>
    <row r="98" spans="1:5" s="380" customFormat="1">
      <c r="A98" s="591"/>
      <c r="B98" s="591"/>
      <c r="C98" s="591"/>
      <c r="D98" s="591"/>
      <c r="E98" s="591"/>
    </row>
    <row r="99" spans="1:5" s="380" customFormat="1">
      <c r="A99" s="591"/>
      <c r="B99" s="591"/>
      <c r="C99" s="591"/>
      <c r="D99" s="591"/>
      <c r="E99" s="591"/>
    </row>
    <row r="100" spans="1:5" s="380" customFormat="1">
      <c r="A100" s="591"/>
      <c r="B100" s="591"/>
      <c r="C100" s="591"/>
      <c r="D100" s="591"/>
      <c r="E100" s="591"/>
    </row>
    <row r="101" spans="1:5" s="380" customFormat="1">
      <c r="A101" s="591"/>
      <c r="B101" s="591"/>
      <c r="C101" s="591"/>
      <c r="D101" s="591"/>
      <c r="E101" s="591"/>
    </row>
    <row r="102" spans="1:5" s="380" customFormat="1">
      <c r="A102" s="591"/>
      <c r="B102" s="591"/>
      <c r="C102" s="591"/>
      <c r="D102" s="591"/>
      <c r="E102" s="591"/>
    </row>
    <row r="103" spans="1:5" s="380" customFormat="1">
      <c r="A103" s="591"/>
      <c r="B103" s="591"/>
      <c r="C103" s="591"/>
      <c r="D103" s="591"/>
      <c r="E103" s="591"/>
    </row>
    <row r="104" spans="1:5" s="380" customFormat="1">
      <c r="A104" s="591"/>
      <c r="B104" s="591"/>
      <c r="C104" s="591"/>
      <c r="D104" s="591"/>
      <c r="E104" s="591"/>
    </row>
    <row r="105" spans="1:5" s="380" customFormat="1">
      <c r="A105" s="591"/>
      <c r="B105" s="591"/>
      <c r="C105" s="591"/>
      <c r="D105" s="591"/>
      <c r="E105" s="591"/>
    </row>
    <row r="106" spans="1:5" s="380" customFormat="1">
      <c r="A106" s="591"/>
      <c r="B106" s="591"/>
      <c r="C106" s="591"/>
      <c r="D106" s="591"/>
      <c r="E106" s="591"/>
    </row>
    <row r="107" spans="1:5" s="380" customFormat="1">
      <c r="A107" s="591"/>
      <c r="B107" s="591"/>
      <c r="C107" s="591"/>
      <c r="D107" s="591"/>
      <c r="E107" s="591"/>
    </row>
    <row r="108" spans="1:5" s="380" customFormat="1">
      <c r="A108" s="591"/>
      <c r="B108" s="591"/>
      <c r="C108" s="591"/>
      <c r="D108" s="591"/>
      <c r="E108" s="591"/>
    </row>
    <row r="109" spans="1:5" s="380" customFormat="1">
      <c r="A109" s="591"/>
      <c r="B109" s="591"/>
      <c r="C109" s="591"/>
      <c r="D109" s="591"/>
      <c r="E109" s="591"/>
    </row>
    <row r="110" spans="1:5" s="380" customFormat="1">
      <c r="A110" s="591"/>
      <c r="B110" s="591"/>
      <c r="C110" s="591"/>
      <c r="D110" s="591"/>
      <c r="E110" s="591"/>
    </row>
    <row r="111" spans="1:5" s="380" customFormat="1">
      <c r="A111" s="591"/>
      <c r="B111" s="591"/>
      <c r="C111" s="591"/>
      <c r="D111" s="591"/>
      <c r="E111" s="591"/>
    </row>
    <row r="112" spans="1:5" s="380" customFormat="1">
      <c r="A112" s="591"/>
      <c r="B112" s="591"/>
      <c r="C112" s="591"/>
      <c r="D112" s="591"/>
      <c r="E112" s="591"/>
    </row>
    <row r="113" spans="1:5" s="380" customFormat="1">
      <c r="A113" s="591"/>
      <c r="B113" s="591"/>
      <c r="C113" s="591"/>
      <c r="D113" s="591"/>
      <c r="E113" s="591"/>
    </row>
    <row r="114" spans="1:5" s="380" customFormat="1">
      <c r="A114" s="591"/>
      <c r="B114" s="591"/>
      <c r="C114" s="591"/>
      <c r="D114" s="591"/>
      <c r="E114" s="591"/>
    </row>
    <row r="115" spans="1:5" s="380" customFormat="1">
      <c r="A115" s="591"/>
      <c r="B115" s="591"/>
      <c r="C115" s="591"/>
      <c r="D115" s="591"/>
      <c r="E115" s="591"/>
    </row>
    <row r="116" spans="1:5" s="380" customFormat="1">
      <c r="A116" s="591"/>
      <c r="B116" s="591"/>
      <c r="C116" s="591"/>
      <c r="D116" s="591"/>
      <c r="E116" s="591"/>
    </row>
    <row r="117" spans="1:5" s="380" customFormat="1">
      <c r="A117" s="591"/>
      <c r="B117" s="591"/>
      <c r="C117" s="591"/>
      <c r="D117" s="591"/>
      <c r="E117" s="591"/>
    </row>
    <row r="118" spans="1:5" s="380" customFormat="1">
      <c r="A118" s="591"/>
      <c r="B118" s="591"/>
      <c r="C118" s="591"/>
      <c r="D118" s="591"/>
      <c r="E118" s="591"/>
    </row>
    <row r="119" spans="1:5" s="380" customFormat="1">
      <c r="A119" s="591"/>
      <c r="B119" s="591"/>
      <c r="C119" s="591"/>
      <c r="D119" s="591"/>
      <c r="E119" s="591"/>
    </row>
    <row r="120" spans="1:5" s="380" customFormat="1">
      <c r="A120" s="591"/>
      <c r="B120" s="591"/>
      <c r="C120" s="591"/>
      <c r="D120" s="591"/>
      <c r="E120" s="591"/>
    </row>
    <row r="121" spans="1:5" s="380" customFormat="1">
      <c r="A121" s="591"/>
      <c r="B121" s="591"/>
      <c r="C121" s="591"/>
      <c r="D121" s="591"/>
      <c r="E121" s="591"/>
    </row>
    <row r="122" spans="1:5" s="380" customFormat="1">
      <c r="A122" s="591"/>
      <c r="B122" s="591"/>
      <c r="C122" s="591"/>
      <c r="D122" s="591"/>
      <c r="E122" s="591"/>
    </row>
    <row r="123" spans="1:5" s="380" customFormat="1">
      <c r="A123" s="591"/>
      <c r="B123" s="591"/>
      <c r="C123" s="591"/>
      <c r="D123" s="591"/>
      <c r="E123" s="591"/>
    </row>
    <row r="124" spans="1:5" s="380" customFormat="1">
      <c r="A124" s="591"/>
      <c r="B124" s="591"/>
      <c r="C124" s="591"/>
      <c r="D124" s="591"/>
      <c r="E124" s="591"/>
    </row>
    <row r="125" spans="1:5" s="380" customFormat="1">
      <c r="A125" s="591"/>
      <c r="B125" s="591"/>
      <c r="C125" s="591"/>
      <c r="D125" s="591"/>
      <c r="E125" s="591"/>
    </row>
    <row r="126" spans="1:5" s="380" customFormat="1">
      <c r="A126" s="591"/>
      <c r="B126" s="591"/>
      <c r="C126" s="591"/>
      <c r="D126" s="591"/>
      <c r="E126" s="591"/>
    </row>
    <row r="127" spans="1:5" s="380" customFormat="1">
      <c r="A127" s="591"/>
      <c r="B127" s="591"/>
      <c r="C127" s="591"/>
      <c r="D127" s="591"/>
      <c r="E127" s="591"/>
    </row>
    <row r="128" spans="1:5" s="380" customFormat="1">
      <c r="A128" s="591"/>
      <c r="B128" s="591"/>
      <c r="C128" s="591"/>
      <c r="D128" s="591"/>
      <c r="E128" s="591"/>
    </row>
    <row r="129" spans="1:5" s="380" customFormat="1">
      <c r="A129" s="591"/>
      <c r="B129" s="591"/>
      <c r="C129" s="591"/>
      <c r="D129" s="591"/>
      <c r="E129" s="591"/>
    </row>
    <row r="130" spans="1:5" s="380" customFormat="1">
      <c r="A130" s="591"/>
      <c r="B130" s="591"/>
      <c r="C130" s="591"/>
      <c r="D130" s="591"/>
      <c r="E130" s="591"/>
    </row>
    <row r="131" spans="1:5" s="380" customFormat="1">
      <c r="A131" s="591"/>
      <c r="B131" s="591"/>
      <c r="C131" s="591"/>
      <c r="D131" s="591"/>
      <c r="E131" s="591"/>
    </row>
    <row r="132" spans="1:5" s="380" customFormat="1">
      <c r="A132" s="591"/>
      <c r="B132" s="591"/>
      <c r="C132" s="591"/>
      <c r="D132" s="591"/>
      <c r="E132" s="591"/>
    </row>
    <row r="133" spans="1:5" s="380" customFormat="1">
      <c r="A133" s="591"/>
      <c r="B133" s="591"/>
      <c r="C133" s="591"/>
      <c r="D133" s="591"/>
      <c r="E133" s="591"/>
    </row>
    <row r="134" spans="1:5" s="380" customFormat="1">
      <c r="A134" s="591"/>
      <c r="B134" s="591"/>
      <c r="C134" s="591"/>
      <c r="D134" s="591"/>
      <c r="E134" s="591"/>
    </row>
    <row r="135" spans="1:5" s="380" customFormat="1">
      <c r="A135" s="591"/>
      <c r="B135" s="591"/>
      <c r="C135" s="591"/>
      <c r="D135" s="591"/>
      <c r="E135" s="591"/>
    </row>
    <row r="136" spans="1:5" s="380" customFormat="1">
      <c r="A136" s="591"/>
      <c r="B136" s="591"/>
      <c r="C136" s="591"/>
      <c r="D136" s="591"/>
      <c r="E136" s="591"/>
    </row>
    <row r="137" spans="1:5" s="380" customFormat="1">
      <c r="A137" s="591"/>
      <c r="B137" s="591"/>
      <c r="C137" s="591"/>
      <c r="D137" s="591"/>
      <c r="E137" s="591"/>
    </row>
    <row r="138" spans="1:5" s="380" customFormat="1">
      <c r="A138" s="591"/>
      <c r="B138" s="591"/>
      <c r="C138" s="591"/>
      <c r="D138" s="591"/>
      <c r="E138" s="591"/>
    </row>
    <row r="139" spans="1:5" s="380" customFormat="1">
      <c r="A139" s="591"/>
      <c r="B139" s="591"/>
      <c r="C139" s="591"/>
      <c r="D139" s="591"/>
      <c r="E139" s="591"/>
    </row>
    <row r="140" spans="1:5" s="380" customFormat="1">
      <c r="A140" s="591"/>
      <c r="B140" s="591"/>
      <c r="C140" s="591"/>
      <c r="D140" s="591"/>
      <c r="E140" s="591"/>
    </row>
    <row r="141" spans="1:5" s="380" customFormat="1">
      <c r="A141" s="591"/>
      <c r="B141" s="591"/>
      <c r="C141" s="591"/>
      <c r="D141" s="591"/>
      <c r="E141" s="591"/>
    </row>
    <row r="142" spans="1:5" s="380" customFormat="1">
      <c r="A142" s="591"/>
      <c r="B142" s="591"/>
      <c r="C142" s="591"/>
      <c r="D142" s="591"/>
      <c r="E142" s="591"/>
    </row>
    <row r="143" spans="1:5" s="380" customFormat="1">
      <c r="A143" s="591"/>
      <c r="B143" s="591"/>
      <c r="C143" s="591"/>
      <c r="D143" s="591"/>
      <c r="E143" s="591"/>
    </row>
    <row r="144" spans="1:5" s="380" customFormat="1">
      <c r="A144" s="591"/>
      <c r="B144" s="591"/>
      <c r="C144" s="591"/>
      <c r="D144" s="591"/>
      <c r="E144" s="591"/>
    </row>
    <row r="145" spans="1:5" s="380" customFormat="1">
      <c r="A145" s="591"/>
      <c r="B145" s="591"/>
      <c r="C145" s="591"/>
      <c r="D145" s="591"/>
      <c r="E145" s="591"/>
    </row>
    <row r="146" spans="1:5" s="380" customFormat="1">
      <c r="A146" s="591"/>
      <c r="B146" s="591"/>
      <c r="C146" s="591"/>
      <c r="D146" s="591"/>
      <c r="E146" s="591"/>
    </row>
    <row r="147" spans="1:5" s="380" customFormat="1">
      <c r="A147" s="591"/>
      <c r="B147" s="591"/>
      <c r="C147" s="591"/>
      <c r="D147" s="591"/>
      <c r="E147" s="591"/>
    </row>
    <row r="148" spans="1:5" s="380" customFormat="1">
      <c r="A148" s="591"/>
      <c r="B148" s="591"/>
      <c r="C148" s="591"/>
      <c r="D148" s="591"/>
      <c r="E148" s="591"/>
    </row>
    <row r="149" spans="1:5" s="380" customFormat="1">
      <c r="A149" s="591"/>
      <c r="B149" s="591"/>
      <c r="C149" s="591"/>
      <c r="D149" s="591"/>
      <c r="E149" s="591"/>
    </row>
    <row r="150" spans="1:5" s="380" customFormat="1">
      <c r="A150" s="591"/>
      <c r="B150" s="591"/>
      <c r="C150" s="591"/>
      <c r="D150" s="591"/>
      <c r="E150" s="591"/>
    </row>
    <row r="151" spans="1:5" s="380" customFormat="1">
      <c r="A151" s="591"/>
      <c r="B151" s="591"/>
      <c r="C151" s="591"/>
      <c r="D151" s="591"/>
      <c r="E151" s="591"/>
    </row>
    <row r="152" spans="1:5" s="380" customFormat="1">
      <c r="A152" s="591"/>
      <c r="B152" s="591"/>
      <c r="C152" s="591"/>
      <c r="D152" s="591"/>
      <c r="E152" s="591"/>
    </row>
    <row r="153" spans="1:5" s="380" customFormat="1">
      <c r="A153" s="591"/>
      <c r="B153" s="591"/>
      <c r="C153" s="591"/>
      <c r="D153" s="591"/>
      <c r="E153" s="591"/>
    </row>
    <row r="154" spans="1:5" s="380" customFormat="1">
      <c r="A154" s="591"/>
      <c r="B154" s="591"/>
      <c r="C154" s="591"/>
      <c r="D154" s="591"/>
      <c r="E154" s="591"/>
    </row>
    <row r="155" spans="1:5" s="380" customFormat="1">
      <c r="A155" s="591"/>
      <c r="B155" s="591"/>
      <c r="C155" s="591"/>
      <c r="D155" s="591"/>
      <c r="E155" s="591"/>
    </row>
    <row r="156" spans="1:5" s="380" customFormat="1">
      <c r="A156" s="591"/>
      <c r="B156" s="591"/>
      <c r="C156" s="591"/>
      <c r="D156" s="591"/>
      <c r="E156" s="591"/>
    </row>
    <row r="157" spans="1:5" s="380" customFormat="1">
      <c r="A157" s="591"/>
      <c r="B157" s="591"/>
      <c r="C157" s="591"/>
      <c r="D157" s="591"/>
      <c r="E157" s="591"/>
    </row>
    <row r="158" spans="1:5" s="380" customFormat="1">
      <c r="A158" s="591"/>
      <c r="B158" s="591"/>
      <c r="C158" s="591"/>
      <c r="D158" s="591"/>
      <c r="E158" s="591"/>
    </row>
    <row r="159" spans="1:5" s="380" customFormat="1">
      <c r="A159" s="591"/>
      <c r="B159" s="591"/>
      <c r="C159" s="591"/>
      <c r="D159" s="591"/>
      <c r="E159" s="591"/>
    </row>
    <row r="160" spans="1:5" s="380" customFormat="1">
      <c r="A160" s="591"/>
      <c r="B160" s="591"/>
      <c r="C160" s="591"/>
      <c r="D160" s="591"/>
      <c r="E160" s="591"/>
    </row>
    <row r="161" spans="1:5" s="380" customFormat="1">
      <c r="A161" s="591"/>
      <c r="B161" s="591"/>
      <c r="C161" s="591"/>
      <c r="D161" s="591"/>
      <c r="E161" s="591"/>
    </row>
    <row r="162" spans="1:5" s="380" customFormat="1">
      <c r="A162" s="591"/>
      <c r="B162" s="591"/>
      <c r="C162" s="591"/>
      <c r="D162" s="591"/>
      <c r="E162" s="591"/>
    </row>
    <row r="163" spans="1:5" s="380" customFormat="1">
      <c r="A163" s="591"/>
      <c r="B163" s="591"/>
      <c r="C163" s="591"/>
      <c r="D163" s="591"/>
      <c r="E163" s="591"/>
    </row>
    <row r="164" spans="1:5" s="380" customFormat="1">
      <c r="A164" s="591"/>
      <c r="B164" s="591"/>
      <c r="C164" s="591"/>
      <c r="D164" s="591"/>
      <c r="E164" s="591"/>
    </row>
    <row r="165" spans="1:5" s="380" customFormat="1">
      <c r="A165" s="591"/>
      <c r="B165" s="591"/>
      <c r="C165" s="591"/>
      <c r="D165" s="591"/>
      <c r="E165" s="591"/>
    </row>
    <row r="166" spans="1:5" s="380" customFormat="1">
      <c r="A166" s="591"/>
      <c r="B166" s="591"/>
      <c r="C166" s="591"/>
      <c r="D166" s="591"/>
      <c r="E166" s="591"/>
    </row>
    <row r="167" spans="1:5" s="380" customFormat="1">
      <c r="A167" s="591"/>
      <c r="B167" s="591"/>
      <c r="C167" s="591"/>
      <c r="D167" s="591"/>
      <c r="E167" s="591"/>
    </row>
    <row r="168" spans="1:5" s="380" customFormat="1">
      <c r="A168" s="591"/>
      <c r="B168" s="591"/>
      <c r="C168" s="591"/>
      <c r="D168" s="591"/>
      <c r="E168" s="591"/>
    </row>
    <row r="169" spans="1:5" s="380" customFormat="1">
      <c r="A169" s="591"/>
      <c r="B169" s="591"/>
      <c r="C169" s="591"/>
      <c r="D169" s="591"/>
      <c r="E169" s="591"/>
    </row>
    <row r="170" spans="1:5" s="380" customFormat="1">
      <c r="A170" s="591"/>
      <c r="B170" s="591"/>
      <c r="C170" s="591"/>
      <c r="D170" s="591"/>
      <c r="E170" s="591"/>
    </row>
    <row r="171" spans="1:5" s="380" customFormat="1">
      <c r="A171" s="591"/>
      <c r="B171" s="591"/>
      <c r="C171" s="591"/>
      <c r="D171" s="591"/>
      <c r="E171" s="591"/>
    </row>
    <row r="172" spans="1:5" s="380" customFormat="1">
      <c r="A172" s="591"/>
      <c r="B172" s="591"/>
      <c r="C172" s="591"/>
      <c r="D172" s="591"/>
      <c r="E172" s="591"/>
    </row>
    <row r="173" spans="1:5" s="380" customFormat="1">
      <c r="A173" s="591"/>
      <c r="B173" s="591"/>
      <c r="C173" s="591"/>
      <c r="D173" s="591"/>
      <c r="E173" s="591"/>
    </row>
    <row r="174" spans="1:5" s="380" customFormat="1">
      <c r="A174" s="591"/>
      <c r="B174" s="591"/>
      <c r="C174" s="591"/>
      <c r="D174" s="591"/>
      <c r="E174" s="591"/>
    </row>
    <row r="175" spans="1:5" s="380" customFormat="1">
      <c r="A175" s="591"/>
      <c r="B175" s="591"/>
      <c r="C175" s="591"/>
      <c r="D175" s="591"/>
      <c r="E175" s="591"/>
    </row>
    <row r="176" spans="1:5" s="380" customFormat="1">
      <c r="A176" s="593"/>
      <c r="B176" s="593"/>
      <c r="C176" s="593"/>
      <c r="D176" s="593"/>
      <c r="E176" s="593"/>
    </row>
    <row r="177" spans="1:5" s="380" customFormat="1">
      <c r="A177" s="593"/>
      <c r="B177" s="593"/>
      <c r="C177" s="593"/>
      <c r="D177" s="593"/>
      <c r="E177" s="593"/>
    </row>
    <row r="178" spans="1:5" s="380" customFormat="1">
      <c r="A178" s="593"/>
      <c r="B178" s="593"/>
      <c r="C178" s="593"/>
      <c r="D178" s="593"/>
      <c r="E178" s="593"/>
    </row>
    <row r="179" spans="1:5" s="380" customFormat="1">
      <c r="A179" s="593"/>
      <c r="B179" s="593"/>
      <c r="C179" s="593"/>
      <c r="D179" s="593"/>
      <c r="E179" s="593"/>
    </row>
    <row r="180" spans="1:5" s="380" customFormat="1">
      <c r="A180" s="593"/>
      <c r="B180" s="593"/>
      <c r="C180" s="593"/>
      <c r="D180" s="593"/>
      <c r="E180" s="593"/>
    </row>
    <row r="181" spans="1:5" s="380" customFormat="1">
      <c r="A181" s="593"/>
      <c r="B181" s="593"/>
      <c r="C181" s="593"/>
      <c r="D181" s="593"/>
      <c r="E181" s="593"/>
    </row>
    <row r="182" spans="1:5" s="380" customFormat="1">
      <c r="A182" s="593"/>
      <c r="B182" s="593"/>
      <c r="C182" s="593"/>
      <c r="D182" s="593"/>
      <c r="E182" s="593"/>
    </row>
    <row r="183" spans="1:5" s="380" customFormat="1">
      <c r="A183" s="593"/>
      <c r="B183" s="593"/>
      <c r="C183" s="593"/>
      <c r="D183" s="593"/>
      <c r="E183" s="593"/>
    </row>
    <row r="184" spans="1:5" s="380" customFormat="1">
      <c r="A184" s="593"/>
      <c r="B184" s="593"/>
      <c r="C184" s="593"/>
      <c r="D184" s="593"/>
      <c r="E184" s="593"/>
    </row>
    <row r="185" spans="1:5" s="380" customFormat="1">
      <c r="A185" s="593"/>
      <c r="B185" s="593"/>
      <c r="C185" s="593"/>
      <c r="D185" s="593"/>
      <c r="E185" s="593"/>
    </row>
    <row r="186" spans="1:5" s="380" customFormat="1">
      <c r="A186" s="593"/>
      <c r="B186" s="593"/>
      <c r="C186" s="593"/>
      <c r="D186" s="593"/>
      <c r="E186" s="593"/>
    </row>
    <row r="187" spans="1:5" s="380" customFormat="1">
      <c r="A187" s="593"/>
      <c r="B187" s="593"/>
      <c r="C187" s="593"/>
      <c r="D187" s="593"/>
      <c r="E187" s="593"/>
    </row>
  </sheetData>
  <mergeCells count="8">
    <mergeCell ref="A13:E14"/>
    <mergeCell ref="A1:E1"/>
    <mergeCell ref="A4:A6"/>
    <mergeCell ref="B4:B6"/>
    <mergeCell ref="A7:A9"/>
    <mergeCell ref="B7:B9"/>
    <mergeCell ref="A11:A12"/>
    <mergeCell ref="B11:B12"/>
  </mergeCells>
  <pageMargins left="0.17" right="0.25" top="0.41" bottom="0.68" header="0.17" footer="0.16"/>
  <pageSetup scale="80" orientation="portrait" r:id="rId1"/>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82"/>
  <sheetViews>
    <sheetView view="pageLayout" zoomScaleNormal="100" workbookViewId="0">
      <selection activeCell="I40" sqref="I40"/>
    </sheetView>
  </sheetViews>
  <sheetFormatPr defaultRowHeight="15"/>
  <cols>
    <col min="1" max="1" width="8.140625" style="599" customWidth="1"/>
    <col min="2" max="2" width="41.140625" style="599" customWidth="1"/>
    <col min="3" max="3" width="79.140625" customWidth="1"/>
    <col min="4" max="4" width="2.85546875" customWidth="1"/>
  </cols>
  <sheetData>
    <row r="1" spans="1:15" ht="42.75" customHeight="1">
      <c r="A1" s="1356" t="s">
        <v>832</v>
      </c>
      <c r="B1" s="1357"/>
      <c r="C1" s="1358"/>
      <c r="D1" s="380"/>
      <c r="E1" s="380"/>
      <c r="F1" s="380"/>
      <c r="G1" s="380"/>
      <c r="H1" s="380"/>
      <c r="I1" s="380"/>
      <c r="J1" s="380"/>
      <c r="K1" s="380"/>
      <c r="L1" s="380"/>
      <c r="M1" s="380"/>
      <c r="N1" s="380"/>
      <c r="O1" s="380"/>
    </row>
    <row r="2" spans="1:15">
      <c r="A2" s="827" t="s">
        <v>147</v>
      </c>
      <c r="B2" s="595" t="s">
        <v>833</v>
      </c>
      <c r="C2" s="828" t="s">
        <v>834</v>
      </c>
      <c r="D2" s="380"/>
      <c r="E2" s="380"/>
      <c r="F2" s="380"/>
      <c r="G2" s="380"/>
      <c r="H2" s="380"/>
      <c r="I2" s="380"/>
      <c r="J2" s="380"/>
      <c r="K2" s="380"/>
      <c r="L2" s="380"/>
      <c r="M2" s="380"/>
      <c r="N2" s="380"/>
      <c r="O2" s="380"/>
    </row>
    <row r="3" spans="1:15" ht="12.75">
      <c r="A3" s="829">
        <v>10</v>
      </c>
      <c r="B3" s="596" t="s">
        <v>844</v>
      </c>
      <c r="C3" s="830" t="s">
        <v>845</v>
      </c>
      <c r="D3" s="380"/>
      <c r="E3" s="380"/>
      <c r="F3" s="380"/>
      <c r="G3" s="380"/>
      <c r="H3" s="380"/>
      <c r="I3" s="380"/>
      <c r="J3" s="380"/>
      <c r="K3" s="380"/>
      <c r="L3" s="380"/>
      <c r="M3" s="380"/>
      <c r="N3" s="380"/>
      <c r="O3" s="380"/>
    </row>
    <row r="4" spans="1:15" ht="12.75">
      <c r="A4" s="829">
        <v>9</v>
      </c>
      <c r="B4" s="596" t="s">
        <v>846</v>
      </c>
      <c r="C4" s="830" t="s">
        <v>847</v>
      </c>
      <c r="D4" s="380"/>
      <c r="E4" s="380"/>
      <c r="F4" s="380"/>
      <c r="G4" s="380"/>
      <c r="H4" s="380"/>
      <c r="I4" s="380"/>
      <c r="J4" s="380"/>
      <c r="K4" s="380"/>
      <c r="L4" s="380"/>
      <c r="M4" s="380"/>
      <c r="N4" s="380"/>
      <c r="O4" s="380"/>
    </row>
    <row r="5" spans="1:15" ht="12.75">
      <c r="A5" s="829">
        <v>8</v>
      </c>
      <c r="B5" s="596" t="s">
        <v>848</v>
      </c>
      <c r="C5" s="830" t="s">
        <v>849</v>
      </c>
      <c r="D5" s="380"/>
      <c r="E5" s="380"/>
      <c r="F5" s="380"/>
      <c r="G5" s="380"/>
      <c r="H5" s="380"/>
      <c r="I5" s="380"/>
      <c r="J5" s="380"/>
      <c r="K5" s="380"/>
      <c r="L5" s="380"/>
      <c r="M5" s="380"/>
      <c r="N5" s="380"/>
      <c r="O5" s="380"/>
    </row>
    <row r="6" spans="1:15" ht="38.25">
      <c r="A6" s="829">
        <v>7</v>
      </c>
      <c r="B6" s="596" t="s">
        <v>850</v>
      </c>
      <c r="C6" s="830" t="s">
        <v>851</v>
      </c>
      <c r="D6" s="380"/>
      <c r="E6" s="380"/>
      <c r="F6" s="380"/>
      <c r="G6" s="380"/>
      <c r="H6" s="380"/>
      <c r="I6" s="380"/>
      <c r="J6" s="380"/>
      <c r="K6" s="380"/>
      <c r="L6" s="380"/>
      <c r="M6" s="380"/>
      <c r="N6" s="380"/>
      <c r="O6" s="380"/>
    </row>
    <row r="7" spans="1:15" ht="38.25">
      <c r="A7" s="829">
        <v>6</v>
      </c>
      <c r="B7" s="596" t="s">
        <v>848</v>
      </c>
      <c r="C7" s="830" t="s">
        <v>852</v>
      </c>
      <c r="D7" s="380"/>
      <c r="E7" s="380"/>
      <c r="F7" s="380"/>
      <c r="G7" s="380"/>
      <c r="H7" s="380"/>
      <c r="I7" s="380"/>
      <c r="J7" s="380"/>
      <c r="K7" s="380"/>
      <c r="L7" s="380"/>
      <c r="M7" s="380"/>
      <c r="N7" s="380"/>
      <c r="O7" s="380"/>
    </row>
    <row r="8" spans="1:15" ht="51">
      <c r="A8" s="829">
        <v>5</v>
      </c>
      <c r="B8" s="596" t="s">
        <v>850</v>
      </c>
      <c r="C8" s="830" t="s">
        <v>853</v>
      </c>
      <c r="D8" s="380"/>
      <c r="E8" s="380"/>
      <c r="F8" s="380"/>
      <c r="G8" s="380"/>
      <c r="H8" s="380"/>
      <c r="I8" s="380"/>
      <c r="J8" s="380"/>
      <c r="K8" s="380"/>
      <c r="L8" s="380"/>
      <c r="M8" s="380"/>
      <c r="N8" s="380"/>
      <c r="O8" s="380"/>
    </row>
    <row r="9" spans="1:15" ht="25.5">
      <c r="A9" s="829">
        <v>4</v>
      </c>
      <c r="B9" s="596" t="s">
        <v>848</v>
      </c>
      <c r="C9" s="830" t="s">
        <v>854</v>
      </c>
      <c r="D9" s="380"/>
      <c r="E9" s="380"/>
      <c r="F9" s="380"/>
      <c r="G9" s="380"/>
      <c r="H9" s="380"/>
      <c r="I9" s="380"/>
      <c r="J9" s="380"/>
      <c r="K9" s="380"/>
      <c r="L9" s="380"/>
      <c r="M9" s="380"/>
      <c r="N9" s="380"/>
      <c r="O9" s="380"/>
    </row>
    <row r="10" spans="1:15" s="598" customFormat="1" ht="25.5">
      <c r="A10" s="829">
        <v>3</v>
      </c>
      <c r="B10" s="596" t="s">
        <v>850</v>
      </c>
      <c r="C10" s="830" t="s">
        <v>855</v>
      </c>
      <c r="D10" s="597"/>
      <c r="E10" s="597"/>
      <c r="F10" s="597"/>
      <c r="G10" s="597"/>
      <c r="H10" s="597"/>
      <c r="I10" s="597"/>
      <c r="J10" s="597"/>
      <c r="K10" s="597"/>
      <c r="L10" s="597"/>
      <c r="M10" s="597"/>
      <c r="N10" s="597"/>
      <c r="O10" s="597"/>
    </row>
    <row r="11" spans="1:15" ht="25.5">
      <c r="A11" s="831">
        <v>2</v>
      </c>
      <c r="B11" s="596" t="s">
        <v>856</v>
      </c>
      <c r="C11" s="830" t="s">
        <v>857</v>
      </c>
      <c r="D11" s="380"/>
      <c r="E11" s="380"/>
      <c r="F11" s="380"/>
      <c r="G11" s="380"/>
      <c r="H11" s="380"/>
      <c r="I11" s="380"/>
      <c r="J11" s="380"/>
      <c r="K11" s="380"/>
      <c r="L11" s="380"/>
      <c r="M11" s="380"/>
      <c r="N11" s="380"/>
      <c r="O11" s="380"/>
    </row>
    <row r="12" spans="1:15" ht="39" thickBot="1">
      <c r="A12" s="832">
        <v>1</v>
      </c>
      <c r="B12" s="833" t="s">
        <v>858</v>
      </c>
      <c r="C12" s="834" t="s">
        <v>859</v>
      </c>
      <c r="D12" s="380"/>
      <c r="E12" s="380"/>
      <c r="F12" s="380"/>
      <c r="G12" s="380"/>
      <c r="H12" s="380"/>
      <c r="I12" s="380"/>
      <c r="J12" s="380"/>
      <c r="K12" s="380"/>
      <c r="L12" s="380"/>
      <c r="M12" s="380"/>
      <c r="N12" s="380"/>
      <c r="O12" s="380"/>
    </row>
    <row r="13" spans="1:15" ht="12.75">
      <c r="A13" s="1359" t="s">
        <v>860</v>
      </c>
      <c r="B13" s="1359"/>
      <c r="C13" s="1359"/>
      <c r="D13" s="380"/>
      <c r="E13" s="380"/>
      <c r="F13" s="380"/>
      <c r="G13" s="380"/>
      <c r="H13" s="380"/>
      <c r="I13" s="380"/>
      <c r="J13" s="380"/>
      <c r="K13" s="380"/>
      <c r="L13" s="380"/>
      <c r="M13" s="380"/>
      <c r="N13" s="380"/>
      <c r="O13" s="380"/>
    </row>
    <row r="14" spans="1:15">
      <c r="A14" s="594"/>
      <c r="B14" s="594"/>
      <c r="C14" s="380"/>
      <c r="D14" s="380"/>
      <c r="E14" s="380"/>
      <c r="F14" s="380"/>
      <c r="G14" s="380"/>
      <c r="H14" s="380"/>
      <c r="I14" s="380"/>
      <c r="J14" s="380"/>
      <c r="K14" s="380"/>
      <c r="L14" s="380"/>
      <c r="M14" s="380"/>
      <c r="N14" s="380"/>
      <c r="O14" s="380"/>
    </row>
    <row r="15" spans="1:15">
      <c r="A15" s="594"/>
      <c r="B15" s="594"/>
      <c r="C15" s="380"/>
      <c r="D15" s="380"/>
      <c r="E15" s="380"/>
      <c r="F15" s="380"/>
      <c r="G15" s="380"/>
      <c r="H15" s="380"/>
      <c r="I15" s="380"/>
      <c r="J15" s="380"/>
      <c r="K15" s="380"/>
      <c r="L15" s="380"/>
      <c r="M15" s="380"/>
      <c r="N15" s="380"/>
      <c r="O15" s="380"/>
    </row>
    <row r="16" spans="1:15">
      <c r="A16" s="594"/>
      <c r="B16" s="594"/>
      <c r="C16" s="380"/>
      <c r="D16" s="380"/>
      <c r="E16" s="380"/>
      <c r="F16" s="380"/>
      <c r="G16" s="380"/>
      <c r="H16" s="380"/>
      <c r="I16" s="380"/>
      <c r="J16" s="380"/>
      <c r="K16" s="380"/>
      <c r="L16" s="380"/>
      <c r="M16" s="380"/>
      <c r="N16" s="380"/>
      <c r="O16" s="380"/>
    </row>
    <row r="17" spans="1:15">
      <c r="A17" s="594"/>
      <c r="B17" s="594"/>
      <c r="C17" s="380"/>
      <c r="D17" s="380"/>
      <c r="E17" s="380"/>
      <c r="F17" s="380"/>
      <c r="G17" s="380"/>
      <c r="H17" s="380"/>
      <c r="I17" s="380"/>
      <c r="J17" s="380"/>
      <c r="K17" s="380"/>
      <c r="L17" s="380"/>
      <c r="M17" s="380"/>
      <c r="N17" s="380"/>
      <c r="O17" s="380"/>
    </row>
    <row r="18" spans="1:15">
      <c r="A18" s="594"/>
      <c r="B18" s="594"/>
      <c r="C18" s="380"/>
      <c r="D18" s="380"/>
      <c r="E18" s="380"/>
      <c r="F18" s="380"/>
      <c r="G18" s="380"/>
      <c r="H18" s="380"/>
      <c r="I18" s="380"/>
      <c r="J18" s="380"/>
      <c r="K18" s="380"/>
      <c r="L18" s="380"/>
      <c r="M18" s="380"/>
      <c r="N18" s="380"/>
      <c r="O18" s="380"/>
    </row>
    <row r="19" spans="1:15">
      <c r="A19" s="594"/>
      <c r="B19" s="594"/>
      <c r="C19" s="380"/>
      <c r="D19" s="380"/>
      <c r="E19" s="380"/>
      <c r="F19" s="380"/>
      <c r="G19" s="380"/>
      <c r="H19" s="380"/>
      <c r="I19" s="380"/>
      <c r="J19" s="380"/>
      <c r="K19" s="380"/>
      <c r="L19" s="380"/>
      <c r="M19" s="380"/>
      <c r="N19" s="380"/>
      <c r="O19" s="380"/>
    </row>
    <row r="20" spans="1:15">
      <c r="A20" s="594"/>
      <c r="B20" s="594"/>
      <c r="C20" s="380"/>
      <c r="D20" s="380"/>
      <c r="E20" s="380"/>
      <c r="F20" s="380"/>
      <c r="G20" s="380"/>
      <c r="H20" s="380"/>
      <c r="I20" s="380"/>
      <c r="J20" s="380"/>
      <c r="K20" s="380"/>
      <c r="L20" s="380"/>
      <c r="M20" s="380"/>
      <c r="N20" s="380"/>
      <c r="O20" s="380"/>
    </row>
    <row r="21" spans="1:15">
      <c r="A21" s="594"/>
      <c r="B21" s="594"/>
      <c r="C21" s="380"/>
      <c r="D21" s="380"/>
      <c r="E21" s="380"/>
      <c r="F21" s="380"/>
      <c r="G21" s="380"/>
      <c r="H21" s="380"/>
      <c r="I21" s="380"/>
      <c r="J21" s="380"/>
      <c r="K21" s="380"/>
      <c r="L21" s="380"/>
      <c r="M21" s="380"/>
      <c r="N21" s="380"/>
      <c r="O21" s="380"/>
    </row>
    <row r="22" spans="1:15">
      <c r="A22" s="594"/>
      <c r="B22" s="594"/>
      <c r="C22" s="380"/>
      <c r="D22" s="380"/>
      <c r="E22" s="380"/>
      <c r="F22" s="380"/>
      <c r="G22" s="380"/>
      <c r="H22" s="380"/>
      <c r="I22" s="380"/>
      <c r="J22" s="380"/>
      <c r="K22" s="380"/>
      <c r="L22" s="380"/>
      <c r="M22" s="380"/>
      <c r="N22" s="380"/>
      <c r="O22" s="380"/>
    </row>
    <row r="23" spans="1:15">
      <c r="A23" s="594"/>
      <c r="B23" s="594"/>
      <c r="C23" s="380"/>
      <c r="D23" s="380"/>
      <c r="E23" s="380"/>
      <c r="F23" s="380"/>
      <c r="G23" s="380"/>
      <c r="H23" s="380"/>
      <c r="I23" s="380"/>
      <c r="J23" s="380"/>
      <c r="K23" s="380"/>
      <c r="L23" s="380"/>
      <c r="M23" s="380"/>
      <c r="N23" s="380"/>
      <c r="O23" s="380"/>
    </row>
    <row r="24" spans="1:15">
      <c r="A24" s="594"/>
      <c r="B24" s="594"/>
      <c r="C24" s="380"/>
      <c r="D24" s="380"/>
      <c r="E24" s="380"/>
      <c r="F24" s="380"/>
      <c r="G24" s="380"/>
      <c r="H24" s="380"/>
      <c r="I24" s="380"/>
      <c r="J24" s="380"/>
      <c r="K24" s="380"/>
      <c r="L24" s="380"/>
      <c r="M24" s="380"/>
      <c r="N24" s="380"/>
      <c r="O24" s="380"/>
    </row>
    <row r="25" spans="1:15">
      <c r="A25" s="594"/>
      <c r="B25" s="594"/>
      <c r="C25" s="380"/>
      <c r="D25" s="380"/>
      <c r="E25" s="380"/>
      <c r="F25" s="380"/>
      <c r="G25" s="380"/>
      <c r="H25" s="380"/>
      <c r="I25" s="380"/>
      <c r="J25" s="380"/>
      <c r="K25" s="380"/>
      <c r="L25" s="380"/>
      <c r="M25" s="380"/>
      <c r="N25" s="380"/>
      <c r="O25" s="380"/>
    </row>
    <row r="26" spans="1:15">
      <c r="A26" s="594"/>
      <c r="B26" s="594"/>
      <c r="C26" s="380"/>
      <c r="D26" s="380"/>
      <c r="E26" s="380"/>
      <c r="F26" s="380"/>
      <c r="G26" s="380"/>
      <c r="H26" s="380"/>
      <c r="I26" s="380"/>
      <c r="J26" s="380"/>
      <c r="K26" s="380"/>
      <c r="L26" s="380"/>
      <c r="M26" s="380"/>
      <c r="N26" s="380"/>
      <c r="O26" s="380"/>
    </row>
    <row r="27" spans="1:15">
      <c r="A27" s="594"/>
      <c r="B27" s="594"/>
      <c r="C27" s="380"/>
      <c r="D27" s="380"/>
      <c r="E27" s="380"/>
      <c r="F27" s="380"/>
      <c r="G27" s="380"/>
      <c r="H27" s="380"/>
      <c r="I27" s="380"/>
      <c r="J27" s="380"/>
      <c r="K27" s="380"/>
      <c r="L27" s="380"/>
      <c r="M27" s="380"/>
      <c r="N27" s="380"/>
      <c r="O27" s="380"/>
    </row>
    <row r="28" spans="1:15">
      <c r="A28" s="594"/>
      <c r="B28" s="594"/>
      <c r="C28" s="380"/>
      <c r="D28" s="380"/>
      <c r="E28" s="380"/>
      <c r="F28" s="380"/>
      <c r="G28" s="380"/>
      <c r="H28" s="380"/>
      <c r="I28" s="380"/>
      <c r="J28" s="380"/>
      <c r="K28" s="380"/>
      <c r="L28" s="380"/>
      <c r="M28" s="380"/>
      <c r="N28" s="380"/>
      <c r="O28" s="380"/>
    </row>
    <row r="29" spans="1:15">
      <c r="A29" s="594"/>
      <c r="B29" s="594"/>
      <c r="C29" s="380"/>
      <c r="D29" s="380"/>
      <c r="E29" s="380"/>
      <c r="F29" s="380"/>
      <c r="G29" s="380"/>
      <c r="H29" s="380"/>
      <c r="I29" s="380"/>
      <c r="J29" s="380"/>
      <c r="K29" s="380"/>
      <c r="L29" s="380"/>
      <c r="M29" s="380"/>
      <c r="N29" s="380"/>
      <c r="O29" s="380"/>
    </row>
    <row r="30" spans="1:15">
      <c r="A30" s="594"/>
      <c r="B30" s="594"/>
      <c r="C30" s="380"/>
      <c r="D30" s="380"/>
      <c r="E30" s="380"/>
      <c r="F30" s="380"/>
      <c r="G30" s="380"/>
      <c r="H30" s="380"/>
      <c r="I30" s="380"/>
      <c r="J30" s="380"/>
      <c r="K30" s="380"/>
      <c r="L30" s="380"/>
      <c r="M30" s="380"/>
      <c r="N30" s="380"/>
      <c r="O30" s="380"/>
    </row>
    <row r="31" spans="1:15">
      <c r="A31" s="594"/>
      <c r="B31" s="594"/>
      <c r="C31" s="380"/>
      <c r="D31" s="380"/>
      <c r="E31" s="380"/>
      <c r="F31" s="380"/>
      <c r="G31" s="380"/>
      <c r="H31" s="380"/>
      <c r="I31" s="380"/>
      <c r="J31" s="380"/>
      <c r="K31" s="380"/>
      <c r="L31" s="380"/>
      <c r="M31" s="380"/>
      <c r="N31" s="380"/>
      <c r="O31" s="380"/>
    </row>
    <row r="32" spans="1:15">
      <c r="A32" s="594"/>
      <c r="B32" s="594"/>
      <c r="C32" s="380"/>
      <c r="D32" s="380"/>
      <c r="E32" s="380"/>
      <c r="F32" s="380"/>
      <c r="G32" s="380"/>
      <c r="H32" s="380"/>
      <c r="I32" s="380"/>
      <c r="J32" s="380"/>
      <c r="K32" s="380"/>
      <c r="L32" s="380"/>
      <c r="M32" s="380"/>
      <c r="N32" s="380"/>
      <c r="O32" s="380"/>
    </row>
    <row r="33" spans="1:15">
      <c r="A33" s="594"/>
      <c r="B33" s="594"/>
      <c r="C33" s="380"/>
      <c r="D33" s="380"/>
      <c r="E33" s="380"/>
      <c r="F33" s="380"/>
      <c r="G33" s="380"/>
      <c r="H33" s="380"/>
      <c r="I33" s="380"/>
      <c r="J33" s="380"/>
      <c r="K33" s="380"/>
      <c r="L33" s="380"/>
      <c r="M33" s="380"/>
      <c r="N33" s="380"/>
      <c r="O33" s="380"/>
    </row>
    <row r="34" spans="1:15">
      <c r="A34" s="594"/>
      <c r="B34" s="594"/>
      <c r="C34" s="380"/>
      <c r="D34" s="380"/>
      <c r="E34" s="380"/>
      <c r="F34" s="380"/>
      <c r="G34" s="380"/>
      <c r="H34" s="380"/>
      <c r="I34" s="380"/>
      <c r="J34" s="380"/>
      <c r="K34" s="380"/>
      <c r="L34" s="380"/>
      <c r="M34" s="380"/>
      <c r="N34" s="380"/>
      <c r="O34" s="380"/>
    </row>
    <row r="35" spans="1:15">
      <c r="A35" s="594"/>
      <c r="B35" s="594"/>
      <c r="C35" s="380"/>
      <c r="D35" s="380"/>
      <c r="E35" s="380"/>
      <c r="F35" s="380"/>
      <c r="G35" s="380"/>
      <c r="H35" s="380"/>
      <c r="I35" s="380"/>
      <c r="J35" s="380"/>
      <c r="K35" s="380"/>
      <c r="L35" s="380"/>
      <c r="M35" s="380"/>
      <c r="N35" s="380"/>
      <c r="O35" s="380"/>
    </row>
    <row r="36" spans="1:15">
      <c r="A36" s="594"/>
      <c r="B36" s="594"/>
      <c r="C36" s="380"/>
      <c r="D36" s="380"/>
      <c r="E36" s="380"/>
      <c r="F36" s="380"/>
      <c r="G36" s="380"/>
      <c r="H36" s="380"/>
      <c r="I36" s="380"/>
      <c r="J36" s="380"/>
      <c r="K36" s="380"/>
      <c r="L36" s="380"/>
      <c r="M36" s="380"/>
      <c r="N36" s="380"/>
      <c r="O36" s="380"/>
    </row>
    <row r="37" spans="1:15">
      <c r="A37" s="594"/>
      <c r="B37" s="594"/>
      <c r="C37" s="380"/>
      <c r="D37" s="380"/>
      <c r="E37" s="380"/>
      <c r="F37" s="380"/>
      <c r="G37" s="380"/>
      <c r="H37" s="380"/>
      <c r="I37" s="380"/>
      <c r="J37" s="380"/>
      <c r="K37" s="380"/>
      <c r="L37" s="380"/>
      <c r="M37" s="380"/>
      <c r="N37" s="380"/>
      <c r="O37" s="380"/>
    </row>
    <row r="38" spans="1:15">
      <c r="A38" s="594"/>
      <c r="B38" s="594"/>
      <c r="C38" s="380"/>
      <c r="D38" s="380"/>
      <c r="E38" s="380"/>
      <c r="F38" s="380"/>
      <c r="G38" s="380"/>
      <c r="H38" s="380"/>
      <c r="I38" s="380"/>
      <c r="J38" s="380"/>
      <c r="K38" s="380"/>
      <c r="L38" s="380"/>
      <c r="M38" s="380"/>
      <c r="N38" s="380"/>
      <c r="O38" s="380"/>
    </row>
    <row r="39" spans="1:15">
      <c r="A39" s="594"/>
      <c r="B39" s="594"/>
      <c r="C39" s="380"/>
      <c r="D39" s="380"/>
      <c r="E39" s="380"/>
      <c r="F39" s="380"/>
      <c r="G39" s="380"/>
      <c r="H39" s="380"/>
      <c r="I39" s="380"/>
      <c r="J39" s="380"/>
      <c r="K39" s="380"/>
      <c r="L39" s="380"/>
      <c r="M39" s="380"/>
      <c r="N39" s="380"/>
      <c r="O39" s="380"/>
    </row>
    <row r="40" spans="1:15">
      <c r="A40" s="594"/>
      <c r="B40" s="594"/>
      <c r="C40" s="380"/>
      <c r="D40" s="380"/>
      <c r="E40" s="380"/>
      <c r="F40" s="380"/>
      <c r="G40" s="380"/>
      <c r="H40" s="380"/>
      <c r="I40" s="380"/>
      <c r="J40" s="380"/>
      <c r="K40" s="380"/>
      <c r="L40" s="380"/>
      <c r="M40" s="380"/>
      <c r="N40" s="380"/>
      <c r="O40" s="380"/>
    </row>
    <row r="41" spans="1:15">
      <c r="A41" s="594"/>
      <c r="B41" s="594"/>
      <c r="C41" s="380"/>
      <c r="D41" s="380"/>
      <c r="E41" s="380"/>
      <c r="F41" s="380"/>
      <c r="G41" s="380"/>
      <c r="H41" s="380"/>
      <c r="I41" s="380"/>
      <c r="J41" s="380"/>
      <c r="K41" s="380"/>
      <c r="L41" s="380"/>
      <c r="M41" s="380"/>
      <c r="N41" s="380"/>
      <c r="O41" s="380"/>
    </row>
    <row r="42" spans="1:15">
      <c r="A42" s="594"/>
      <c r="B42" s="594"/>
      <c r="C42" s="380"/>
      <c r="D42" s="380"/>
      <c r="E42" s="380"/>
      <c r="F42" s="380"/>
      <c r="G42" s="380"/>
      <c r="H42" s="380"/>
      <c r="I42" s="380"/>
      <c r="J42" s="380"/>
      <c r="K42" s="380"/>
      <c r="L42" s="380"/>
      <c r="M42" s="380"/>
      <c r="N42" s="380"/>
      <c r="O42" s="380"/>
    </row>
    <row r="43" spans="1:15">
      <c r="A43" s="594"/>
      <c r="B43" s="594"/>
      <c r="C43" s="380"/>
      <c r="D43" s="380"/>
      <c r="E43" s="380"/>
      <c r="F43" s="380"/>
      <c r="G43" s="380"/>
      <c r="H43" s="380"/>
      <c r="I43" s="380"/>
      <c r="J43" s="380"/>
      <c r="K43" s="380"/>
      <c r="L43" s="380"/>
      <c r="M43" s="380"/>
      <c r="N43" s="380"/>
      <c r="O43" s="380"/>
    </row>
    <row r="44" spans="1:15">
      <c r="A44" s="594"/>
      <c r="B44" s="594"/>
      <c r="C44" s="380"/>
      <c r="D44" s="380"/>
      <c r="E44" s="380"/>
      <c r="F44" s="380"/>
      <c r="G44" s="380"/>
      <c r="H44" s="380"/>
      <c r="I44" s="380"/>
      <c r="J44" s="380"/>
      <c r="K44" s="380"/>
      <c r="L44" s="380"/>
      <c r="M44" s="380"/>
      <c r="N44" s="380"/>
      <c r="O44" s="380"/>
    </row>
    <row r="45" spans="1:15">
      <c r="A45" s="594"/>
      <c r="B45" s="594"/>
      <c r="C45" s="380"/>
      <c r="D45" s="380"/>
      <c r="E45" s="380"/>
      <c r="F45" s="380"/>
      <c r="G45" s="380"/>
      <c r="H45" s="380"/>
      <c r="I45" s="380"/>
      <c r="J45" s="380"/>
      <c r="K45" s="380"/>
      <c r="L45" s="380"/>
      <c r="M45" s="380"/>
      <c r="N45" s="380"/>
      <c r="O45" s="380"/>
    </row>
    <row r="46" spans="1:15">
      <c r="A46" s="594"/>
      <c r="B46" s="594"/>
      <c r="C46" s="380"/>
      <c r="D46" s="380"/>
      <c r="E46" s="380"/>
      <c r="F46" s="380"/>
      <c r="G46" s="380"/>
      <c r="H46" s="380"/>
      <c r="I46" s="380"/>
      <c r="J46" s="380"/>
      <c r="K46" s="380"/>
      <c r="L46" s="380"/>
      <c r="M46" s="380"/>
      <c r="N46" s="380"/>
      <c r="O46" s="380"/>
    </row>
    <row r="47" spans="1:15">
      <c r="A47" s="594"/>
      <c r="B47" s="594"/>
      <c r="C47" s="380"/>
      <c r="D47" s="380"/>
      <c r="E47" s="380"/>
      <c r="F47" s="380"/>
      <c r="G47" s="380"/>
      <c r="H47" s="380"/>
      <c r="I47" s="380"/>
      <c r="J47" s="380"/>
      <c r="K47" s="380"/>
      <c r="L47" s="380"/>
      <c r="M47" s="380"/>
      <c r="N47" s="380"/>
      <c r="O47" s="380"/>
    </row>
    <row r="48" spans="1:15">
      <c r="A48" s="594"/>
      <c r="B48" s="594"/>
      <c r="C48" s="380"/>
      <c r="D48" s="380"/>
      <c r="E48" s="380"/>
      <c r="F48" s="380"/>
      <c r="G48" s="380"/>
      <c r="H48" s="380"/>
      <c r="I48" s="380"/>
      <c r="J48" s="380"/>
      <c r="K48" s="380"/>
      <c r="L48" s="380"/>
      <c r="M48" s="380"/>
      <c r="N48" s="380"/>
      <c r="O48" s="380"/>
    </row>
    <row r="49" spans="1:15">
      <c r="A49" s="594"/>
      <c r="B49" s="594"/>
      <c r="C49" s="380"/>
      <c r="D49" s="380"/>
      <c r="E49" s="380"/>
      <c r="F49" s="380"/>
      <c r="G49" s="380"/>
      <c r="H49" s="380"/>
      <c r="I49" s="380"/>
      <c r="J49" s="380"/>
      <c r="K49" s="380"/>
      <c r="L49" s="380"/>
      <c r="M49" s="380"/>
      <c r="N49" s="380"/>
      <c r="O49" s="380"/>
    </row>
    <row r="50" spans="1:15">
      <c r="A50" s="594"/>
      <c r="B50" s="594"/>
      <c r="C50" s="380"/>
      <c r="D50" s="380"/>
      <c r="E50" s="380"/>
      <c r="F50" s="380"/>
      <c r="G50" s="380"/>
      <c r="H50" s="380"/>
      <c r="I50" s="380"/>
      <c r="J50" s="380"/>
      <c r="K50" s="380"/>
      <c r="L50" s="380"/>
      <c r="M50" s="380"/>
      <c r="N50" s="380"/>
      <c r="O50" s="380"/>
    </row>
    <row r="51" spans="1:15">
      <c r="A51" s="594"/>
      <c r="B51" s="594"/>
      <c r="C51" s="380"/>
      <c r="D51" s="380"/>
      <c r="E51" s="380"/>
      <c r="F51" s="380"/>
      <c r="G51" s="380"/>
      <c r="H51" s="380"/>
      <c r="I51" s="380"/>
      <c r="J51" s="380"/>
      <c r="K51" s="380"/>
      <c r="L51" s="380"/>
      <c r="M51" s="380"/>
      <c r="N51" s="380"/>
      <c r="O51" s="380"/>
    </row>
    <row r="52" spans="1:15">
      <c r="A52" s="594"/>
      <c r="B52" s="594"/>
      <c r="C52" s="380"/>
      <c r="D52" s="380"/>
      <c r="E52" s="380"/>
      <c r="F52" s="380"/>
      <c r="G52" s="380"/>
      <c r="H52" s="380"/>
      <c r="I52" s="380"/>
      <c r="J52" s="380"/>
      <c r="K52" s="380"/>
      <c r="L52" s="380"/>
      <c r="M52" s="380"/>
      <c r="N52" s="380"/>
      <c r="O52" s="380"/>
    </row>
    <row r="53" spans="1:15">
      <c r="A53" s="594"/>
      <c r="B53" s="594"/>
      <c r="C53" s="380"/>
      <c r="D53" s="380"/>
      <c r="E53" s="380"/>
      <c r="F53" s="380"/>
      <c r="G53" s="380"/>
      <c r="H53" s="380"/>
      <c r="I53" s="380"/>
      <c r="J53" s="380"/>
      <c r="K53" s="380"/>
      <c r="L53" s="380"/>
      <c r="M53" s="380"/>
      <c r="N53" s="380"/>
      <c r="O53" s="380"/>
    </row>
    <row r="54" spans="1:15">
      <c r="A54" s="594"/>
      <c r="B54" s="594"/>
      <c r="C54" s="380"/>
      <c r="D54" s="380"/>
      <c r="E54" s="380"/>
      <c r="F54" s="380"/>
      <c r="G54" s="380"/>
      <c r="H54" s="380"/>
      <c r="I54" s="380"/>
      <c r="J54" s="380"/>
      <c r="K54" s="380"/>
      <c r="L54" s="380"/>
      <c r="M54" s="380"/>
      <c r="N54" s="380"/>
      <c r="O54" s="380"/>
    </row>
    <row r="55" spans="1:15">
      <c r="A55" s="594"/>
      <c r="B55" s="594"/>
      <c r="C55" s="380"/>
      <c r="D55" s="380"/>
      <c r="E55" s="380"/>
      <c r="F55" s="380"/>
      <c r="G55" s="380"/>
      <c r="H55" s="380"/>
      <c r="I55" s="380"/>
      <c r="J55" s="380"/>
      <c r="K55" s="380"/>
      <c r="L55" s="380"/>
      <c r="M55" s="380"/>
      <c r="N55" s="380"/>
      <c r="O55" s="380"/>
    </row>
    <row r="56" spans="1:15">
      <c r="A56" s="594"/>
      <c r="B56" s="594"/>
      <c r="C56" s="380"/>
      <c r="D56" s="380"/>
      <c r="E56" s="380"/>
      <c r="F56" s="380"/>
      <c r="G56" s="380"/>
      <c r="H56" s="380"/>
      <c r="I56" s="380"/>
      <c r="J56" s="380"/>
      <c r="K56" s="380"/>
      <c r="L56" s="380"/>
      <c r="M56" s="380"/>
      <c r="N56" s="380"/>
      <c r="O56" s="380"/>
    </row>
    <row r="57" spans="1:15">
      <c r="A57" s="594"/>
      <c r="B57" s="594"/>
      <c r="C57" s="380"/>
      <c r="D57" s="380"/>
      <c r="E57" s="380"/>
      <c r="F57" s="380"/>
      <c r="G57" s="380"/>
      <c r="H57" s="380"/>
      <c r="I57" s="380"/>
      <c r="J57" s="380"/>
      <c r="K57" s="380"/>
      <c r="L57" s="380"/>
      <c r="M57" s="380"/>
      <c r="N57" s="380"/>
      <c r="O57" s="380"/>
    </row>
    <row r="58" spans="1:15">
      <c r="A58" s="594"/>
      <c r="B58" s="594"/>
      <c r="C58" s="380"/>
      <c r="D58" s="380"/>
      <c r="E58" s="380"/>
      <c r="F58" s="380"/>
      <c r="G58" s="380"/>
      <c r="H58" s="380"/>
      <c r="I58" s="380"/>
      <c r="J58" s="380"/>
      <c r="K58" s="380"/>
      <c r="L58" s="380"/>
      <c r="M58" s="380"/>
      <c r="N58" s="380"/>
      <c r="O58" s="380"/>
    </row>
    <row r="59" spans="1:15">
      <c r="A59" s="594"/>
      <c r="B59" s="594"/>
      <c r="C59" s="380"/>
      <c r="D59" s="380"/>
      <c r="E59" s="380"/>
      <c r="F59" s="380"/>
      <c r="G59" s="380"/>
      <c r="H59" s="380"/>
      <c r="I59" s="380"/>
      <c r="J59" s="380"/>
      <c r="K59" s="380"/>
      <c r="L59" s="380"/>
      <c r="M59" s="380"/>
      <c r="N59" s="380"/>
      <c r="O59" s="380"/>
    </row>
    <row r="60" spans="1:15">
      <c r="A60" s="594"/>
      <c r="B60" s="594"/>
      <c r="C60" s="380"/>
      <c r="D60" s="380"/>
      <c r="E60" s="380"/>
      <c r="F60" s="380"/>
      <c r="G60" s="380"/>
      <c r="H60" s="380"/>
      <c r="I60" s="380"/>
      <c r="J60" s="380"/>
      <c r="K60" s="380"/>
      <c r="L60" s="380"/>
      <c r="M60" s="380"/>
      <c r="N60" s="380"/>
      <c r="O60" s="380"/>
    </row>
    <row r="61" spans="1:15">
      <c r="A61" s="594"/>
      <c r="B61" s="594"/>
      <c r="C61" s="380"/>
      <c r="D61" s="380"/>
      <c r="E61" s="380"/>
      <c r="F61" s="380"/>
      <c r="G61" s="380"/>
      <c r="H61" s="380"/>
      <c r="I61" s="380"/>
      <c r="J61" s="380"/>
      <c r="K61" s="380"/>
      <c r="L61" s="380"/>
      <c r="M61" s="380"/>
      <c r="N61" s="380"/>
      <c r="O61" s="380"/>
    </row>
    <row r="62" spans="1:15">
      <c r="A62" s="594"/>
      <c r="B62" s="594"/>
      <c r="C62" s="380"/>
      <c r="D62" s="380"/>
      <c r="E62" s="380"/>
      <c r="F62" s="380"/>
      <c r="G62" s="380"/>
      <c r="H62" s="380"/>
      <c r="I62" s="380"/>
      <c r="J62" s="380"/>
      <c r="K62" s="380"/>
      <c r="L62" s="380"/>
      <c r="M62" s="380"/>
      <c r="N62" s="380"/>
      <c r="O62" s="380"/>
    </row>
    <row r="63" spans="1:15">
      <c r="A63" s="594"/>
      <c r="B63" s="594"/>
      <c r="C63" s="380"/>
      <c r="D63" s="380"/>
      <c r="E63" s="380"/>
      <c r="F63" s="380"/>
      <c r="G63" s="380"/>
      <c r="H63" s="380"/>
      <c r="I63" s="380"/>
      <c r="J63" s="380"/>
      <c r="K63" s="380"/>
      <c r="L63" s="380"/>
      <c r="M63" s="380"/>
      <c r="N63" s="380"/>
      <c r="O63" s="380"/>
    </row>
    <row r="64" spans="1:15">
      <c r="A64" s="594"/>
      <c r="B64" s="594"/>
      <c r="C64" s="380"/>
      <c r="D64" s="380"/>
      <c r="E64" s="380"/>
      <c r="F64" s="380"/>
      <c r="G64" s="380"/>
      <c r="H64" s="380"/>
      <c r="I64" s="380"/>
      <c r="J64" s="380"/>
      <c r="K64" s="380"/>
      <c r="L64" s="380"/>
      <c r="M64" s="380"/>
      <c r="N64" s="380"/>
      <c r="O64" s="380"/>
    </row>
    <row r="65" spans="1:15">
      <c r="A65" s="594"/>
      <c r="B65" s="594"/>
      <c r="C65" s="380"/>
      <c r="D65" s="380"/>
      <c r="E65" s="380"/>
      <c r="F65" s="380"/>
      <c r="G65" s="380"/>
      <c r="H65" s="380"/>
      <c r="I65" s="380"/>
      <c r="J65" s="380"/>
      <c r="K65" s="380"/>
      <c r="L65" s="380"/>
      <c r="M65" s="380"/>
      <c r="N65" s="380"/>
      <c r="O65" s="380"/>
    </row>
    <row r="66" spans="1:15">
      <c r="A66" s="594"/>
      <c r="B66" s="594"/>
      <c r="C66" s="380"/>
      <c r="D66" s="380"/>
      <c r="E66" s="380"/>
      <c r="F66" s="380"/>
      <c r="G66" s="380"/>
      <c r="H66" s="380"/>
      <c r="I66" s="380"/>
      <c r="J66" s="380"/>
      <c r="K66" s="380"/>
      <c r="L66" s="380"/>
      <c r="M66" s="380"/>
      <c r="N66" s="380"/>
      <c r="O66" s="380"/>
    </row>
    <row r="67" spans="1:15">
      <c r="A67" s="594"/>
      <c r="B67" s="594"/>
      <c r="C67" s="380"/>
      <c r="D67" s="380"/>
      <c r="E67" s="380"/>
      <c r="F67" s="380"/>
      <c r="G67" s="380"/>
      <c r="H67" s="380"/>
      <c r="I67" s="380"/>
      <c r="J67" s="380"/>
      <c r="K67" s="380"/>
      <c r="L67" s="380"/>
      <c r="M67" s="380"/>
      <c r="N67" s="380"/>
      <c r="O67" s="380"/>
    </row>
    <row r="68" spans="1:15">
      <c r="A68" s="594"/>
      <c r="B68" s="594"/>
      <c r="C68" s="380"/>
      <c r="D68" s="380"/>
      <c r="E68" s="380"/>
      <c r="F68" s="380"/>
      <c r="G68" s="380"/>
      <c r="H68" s="380"/>
      <c r="I68" s="380"/>
      <c r="J68" s="380"/>
      <c r="K68" s="380"/>
      <c r="L68" s="380"/>
      <c r="M68" s="380"/>
      <c r="N68" s="380"/>
      <c r="O68" s="380"/>
    </row>
    <row r="69" spans="1:15">
      <c r="A69" s="594"/>
      <c r="B69" s="594"/>
      <c r="C69" s="380"/>
      <c r="D69" s="380"/>
      <c r="E69" s="380"/>
      <c r="F69" s="380"/>
      <c r="G69" s="380"/>
      <c r="H69" s="380"/>
      <c r="I69" s="380"/>
      <c r="J69" s="380"/>
      <c r="K69" s="380"/>
      <c r="L69" s="380"/>
      <c r="M69" s="380"/>
      <c r="N69" s="380"/>
      <c r="O69" s="380"/>
    </row>
    <row r="70" spans="1:15">
      <c r="A70" s="594"/>
      <c r="B70" s="594"/>
      <c r="C70" s="380"/>
      <c r="D70" s="380"/>
      <c r="E70" s="380"/>
      <c r="F70" s="380"/>
      <c r="G70" s="380"/>
      <c r="H70" s="380"/>
      <c r="I70" s="380"/>
      <c r="J70" s="380"/>
      <c r="K70" s="380"/>
      <c r="L70" s="380"/>
      <c r="M70" s="380"/>
      <c r="N70" s="380"/>
      <c r="O70" s="380"/>
    </row>
    <row r="71" spans="1:15">
      <c r="A71" s="594"/>
      <c r="B71" s="594"/>
      <c r="C71" s="380"/>
      <c r="D71" s="380"/>
      <c r="E71" s="380"/>
      <c r="F71" s="380"/>
      <c r="G71" s="380"/>
      <c r="H71" s="380"/>
      <c r="I71" s="380"/>
      <c r="J71" s="380"/>
      <c r="K71" s="380"/>
      <c r="L71" s="380"/>
      <c r="M71" s="380"/>
      <c r="N71" s="380"/>
      <c r="O71" s="380"/>
    </row>
    <row r="72" spans="1:15">
      <c r="A72" s="594"/>
      <c r="B72" s="594"/>
      <c r="C72" s="380"/>
      <c r="D72" s="380"/>
      <c r="E72" s="380"/>
      <c r="F72" s="380"/>
      <c r="G72" s="380"/>
      <c r="H72" s="380"/>
      <c r="I72" s="380"/>
      <c r="J72" s="380"/>
      <c r="K72" s="380"/>
      <c r="L72" s="380"/>
      <c r="M72" s="380"/>
      <c r="N72" s="380"/>
      <c r="O72" s="380"/>
    </row>
    <row r="73" spans="1:15">
      <c r="A73" s="594"/>
      <c r="B73" s="594"/>
      <c r="C73" s="380"/>
      <c r="D73" s="380"/>
      <c r="E73" s="380"/>
      <c r="F73" s="380"/>
      <c r="G73" s="380"/>
      <c r="H73" s="380"/>
      <c r="I73" s="380"/>
      <c r="J73" s="380"/>
      <c r="K73" s="380"/>
      <c r="L73" s="380"/>
      <c r="M73" s="380"/>
      <c r="N73" s="380"/>
      <c r="O73" s="380"/>
    </row>
    <row r="74" spans="1:15">
      <c r="A74" s="594"/>
      <c r="B74" s="594"/>
      <c r="C74" s="380"/>
      <c r="D74" s="380"/>
      <c r="E74" s="380"/>
      <c r="F74" s="380"/>
      <c r="G74" s="380"/>
      <c r="H74" s="380"/>
      <c r="I74" s="380"/>
      <c r="J74" s="380"/>
      <c r="K74" s="380"/>
      <c r="L74" s="380"/>
      <c r="M74" s="380"/>
      <c r="N74" s="380"/>
      <c r="O74" s="380"/>
    </row>
    <row r="75" spans="1:15">
      <c r="A75" s="594"/>
      <c r="B75" s="594"/>
      <c r="C75" s="380"/>
      <c r="D75" s="380"/>
      <c r="E75" s="380"/>
      <c r="F75" s="380"/>
      <c r="G75" s="380"/>
      <c r="H75" s="380"/>
      <c r="I75" s="380"/>
      <c r="J75" s="380"/>
      <c r="K75" s="380"/>
      <c r="L75" s="380"/>
      <c r="M75" s="380"/>
      <c r="N75" s="380"/>
      <c r="O75" s="380"/>
    </row>
    <row r="76" spans="1:15">
      <c r="A76" s="594"/>
      <c r="B76" s="594"/>
      <c r="C76" s="380"/>
      <c r="D76" s="380"/>
      <c r="E76" s="380"/>
      <c r="F76" s="380"/>
      <c r="G76" s="380"/>
      <c r="H76" s="380"/>
      <c r="I76" s="380"/>
      <c r="J76" s="380"/>
      <c r="K76" s="380"/>
      <c r="L76" s="380"/>
      <c r="M76" s="380"/>
      <c r="N76" s="380"/>
      <c r="O76" s="380"/>
    </row>
    <row r="77" spans="1:15">
      <c r="A77" s="594"/>
      <c r="B77" s="594"/>
      <c r="C77" s="380"/>
      <c r="D77" s="380"/>
      <c r="E77" s="380"/>
      <c r="F77" s="380"/>
      <c r="G77" s="380"/>
      <c r="H77" s="380"/>
      <c r="I77" s="380"/>
      <c r="J77" s="380"/>
      <c r="K77" s="380"/>
      <c r="L77" s="380"/>
      <c r="M77" s="380"/>
      <c r="N77" s="380"/>
      <c r="O77" s="380"/>
    </row>
    <row r="78" spans="1:15">
      <c r="A78" s="594"/>
      <c r="B78" s="594"/>
      <c r="C78" s="380"/>
      <c r="D78" s="380"/>
      <c r="E78" s="380"/>
      <c r="F78" s="380"/>
      <c r="G78" s="380"/>
      <c r="H78" s="380"/>
      <c r="I78" s="380"/>
      <c r="J78" s="380"/>
      <c r="K78" s="380"/>
      <c r="L78" s="380"/>
      <c r="M78" s="380"/>
      <c r="N78" s="380"/>
      <c r="O78" s="380"/>
    </row>
    <row r="79" spans="1:15">
      <c r="A79" s="594"/>
      <c r="B79" s="594"/>
      <c r="C79" s="380"/>
      <c r="D79" s="380"/>
      <c r="E79" s="380"/>
      <c r="F79" s="380"/>
      <c r="G79" s="380"/>
      <c r="H79" s="380"/>
      <c r="I79" s="380"/>
      <c r="J79" s="380"/>
      <c r="K79" s="380"/>
      <c r="L79" s="380"/>
      <c r="M79" s="380"/>
      <c r="N79" s="380"/>
      <c r="O79" s="380"/>
    </row>
    <row r="80" spans="1:15">
      <c r="A80" s="594"/>
      <c r="B80" s="594"/>
      <c r="C80" s="380"/>
      <c r="D80" s="380"/>
      <c r="E80" s="380"/>
      <c r="F80" s="380"/>
      <c r="G80" s="380"/>
      <c r="H80" s="380"/>
      <c r="I80" s="380"/>
      <c r="J80" s="380"/>
      <c r="K80" s="380"/>
      <c r="L80" s="380"/>
      <c r="M80" s="380"/>
      <c r="N80" s="380"/>
      <c r="O80" s="380"/>
    </row>
    <row r="81" spans="1:15">
      <c r="A81" s="594"/>
      <c r="B81" s="594"/>
      <c r="C81" s="380"/>
      <c r="D81" s="380"/>
      <c r="E81" s="380"/>
      <c r="F81" s="380"/>
      <c r="G81" s="380"/>
      <c r="H81" s="380"/>
      <c r="I81" s="380"/>
      <c r="J81" s="380"/>
      <c r="K81" s="380"/>
      <c r="L81" s="380"/>
      <c r="M81" s="380"/>
      <c r="N81" s="380"/>
      <c r="O81" s="380"/>
    </row>
    <row r="82" spans="1:15">
      <c r="A82" s="594"/>
      <c r="B82" s="594"/>
      <c r="C82" s="380"/>
      <c r="D82" s="380"/>
      <c r="E82" s="380"/>
      <c r="F82" s="380"/>
      <c r="G82" s="380"/>
      <c r="H82" s="380"/>
      <c r="I82" s="380"/>
      <c r="J82" s="380"/>
      <c r="K82" s="380"/>
      <c r="L82" s="380"/>
      <c r="M82" s="380"/>
      <c r="N82" s="380"/>
      <c r="O82" s="380"/>
    </row>
  </sheetData>
  <mergeCells count="2">
    <mergeCell ref="A1:C1"/>
    <mergeCell ref="A13:C13"/>
  </mergeCells>
  <pageMargins left="0.17" right="0.25" top="0.41" bottom="0.68" header="0.17" footer="0.16"/>
  <pageSetup scale="80" orientation="portrait" r:id="rId1"/>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colBreaks count="1" manualBreakCount="1">
    <brk id="3"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50"/>
  <sheetViews>
    <sheetView view="pageLayout" zoomScaleNormal="100" workbookViewId="0">
      <selection activeCell="A8" sqref="A8:B8"/>
    </sheetView>
  </sheetViews>
  <sheetFormatPr defaultColWidth="9.140625" defaultRowHeight="12.75"/>
  <cols>
    <col min="1" max="1" width="10.140625" style="2" customWidth="1"/>
    <col min="2" max="3" width="15.5703125" style="2" customWidth="1"/>
    <col min="4" max="4" width="18" style="2" customWidth="1"/>
    <col min="5" max="5" width="3.140625" style="5" customWidth="1"/>
    <col min="6" max="6" width="4.140625" style="5" customWidth="1"/>
    <col min="7" max="7" width="17" style="2" customWidth="1"/>
    <col min="8" max="8" width="13.85546875" style="5" customWidth="1"/>
    <col min="9" max="9" width="3.140625" style="2" customWidth="1"/>
    <col min="10" max="10" width="13.85546875" style="5" customWidth="1"/>
    <col min="11" max="11" width="3.140625" style="5" customWidth="1"/>
    <col min="12" max="12" width="3.85546875" style="2" customWidth="1"/>
    <col min="13" max="13" width="14.42578125" style="2" customWidth="1"/>
    <col min="14" max="14" width="10.5703125" style="2" customWidth="1"/>
    <col min="15" max="15" width="12.140625" style="2" customWidth="1"/>
    <col min="16" max="18" width="3.140625" style="5" customWidth="1"/>
    <col min="19" max="19" width="3.85546875" style="5" customWidth="1"/>
    <col min="20" max="16384" width="9.140625" style="2"/>
  </cols>
  <sheetData>
    <row r="1" spans="1:19" ht="52.5" customHeight="1" thickBot="1">
      <c r="A1" s="1390" t="s">
        <v>642</v>
      </c>
      <c r="B1" s="1391"/>
      <c r="C1" s="1391"/>
      <c r="D1" s="1391"/>
      <c r="E1" s="1391"/>
      <c r="F1" s="1391"/>
      <c r="G1" s="1391"/>
      <c r="H1" s="1391"/>
      <c r="I1" s="1391"/>
      <c r="J1" s="1391"/>
      <c r="K1" s="1391"/>
      <c r="L1" s="1391"/>
      <c r="M1" s="1391"/>
      <c r="N1" s="1391"/>
      <c r="O1" s="1391"/>
      <c r="P1" s="1391"/>
      <c r="Q1" s="1391"/>
      <c r="R1" s="1391"/>
      <c r="S1" s="1392"/>
    </row>
    <row r="2" spans="1:19">
      <c r="A2" s="541" t="s">
        <v>119</v>
      </c>
      <c r="B2" s="542" t="s">
        <v>182</v>
      </c>
      <c r="C2" s="542"/>
      <c r="D2" s="23"/>
      <c r="E2" s="543"/>
      <c r="F2" s="543"/>
      <c r="G2" s="23"/>
      <c r="H2" s="544"/>
      <c r="I2" s="23"/>
      <c r="J2" s="543"/>
      <c r="K2" s="543"/>
      <c r="L2" s="23"/>
      <c r="M2" s="23"/>
      <c r="N2" s="23"/>
      <c r="O2" s="23"/>
      <c r="P2" s="23"/>
      <c r="Q2" s="543"/>
      <c r="R2" s="543"/>
      <c r="S2" s="545"/>
    </row>
    <row r="3" spans="1:19">
      <c r="A3" s="418"/>
      <c r="B3" s="32"/>
      <c r="C3" s="32"/>
      <c r="H3" s="419"/>
      <c r="P3" s="2"/>
      <c r="S3" s="417"/>
    </row>
    <row r="4" spans="1:19">
      <c r="A4" s="289"/>
      <c r="B4" s="32" t="s">
        <v>183</v>
      </c>
      <c r="C4" s="32"/>
      <c r="F4" s="2"/>
      <c r="G4" s="9" t="s">
        <v>184</v>
      </c>
      <c r="H4" s="91" t="s">
        <v>119</v>
      </c>
      <c r="I4" s="91"/>
      <c r="J4" s="91"/>
      <c r="K4" s="91"/>
      <c r="N4" s="9" t="s">
        <v>12</v>
      </c>
      <c r="O4" s="1393"/>
      <c r="P4" s="1393"/>
      <c r="Q4" s="1393"/>
      <c r="R4" s="1393"/>
      <c r="S4" s="417"/>
    </row>
    <row r="5" spans="1:19">
      <c r="A5" s="418"/>
      <c r="B5" s="32"/>
      <c r="C5" s="32"/>
      <c r="H5" s="4"/>
      <c r="I5" s="4"/>
      <c r="J5" s="4"/>
      <c r="K5" s="4"/>
      <c r="P5" s="2"/>
      <c r="S5" s="417"/>
    </row>
    <row r="6" spans="1:19">
      <c r="A6" s="289"/>
      <c r="B6" s="1394" t="s">
        <v>760</v>
      </c>
      <c r="C6" s="1395"/>
      <c r="D6" s="1395"/>
      <c r="E6" s="1395"/>
      <c r="G6" s="9" t="s">
        <v>561</v>
      </c>
      <c r="H6" s="1380"/>
      <c r="I6" s="1380"/>
      <c r="J6" s="1380"/>
      <c r="K6" s="1380"/>
      <c r="N6" s="9" t="s">
        <v>13</v>
      </c>
      <c r="O6" s="1380"/>
      <c r="P6" s="1380"/>
      <c r="Q6" s="1380"/>
      <c r="R6" s="1380"/>
      <c r="S6" s="417"/>
    </row>
    <row r="7" spans="1:19">
      <c r="A7" s="3"/>
      <c r="P7" s="2"/>
      <c r="S7" s="417"/>
    </row>
    <row r="8" spans="1:19">
      <c r="A8" s="1377" t="s">
        <v>560</v>
      </c>
      <c r="B8" s="1378"/>
      <c r="C8" s="1379" t="str">
        <f>INTRO!C23</f>
        <v>ENGINE MODEL</v>
      </c>
      <c r="D8" s="1379"/>
      <c r="E8" s="1379"/>
      <c r="N8" s="2" t="s">
        <v>562</v>
      </c>
      <c r="O8" s="1380"/>
      <c r="P8" s="1380"/>
      <c r="Q8" s="1380"/>
      <c r="R8" s="1380"/>
      <c r="S8" s="417"/>
    </row>
    <row r="9" spans="1:19">
      <c r="A9" s="3"/>
      <c r="P9" s="2"/>
      <c r="S9" s="417"/>
    </row>
    <row r="10" spans="1:19">
      <c r="A10" s="3" t="s">
        <v>185</v>
      </c>
      <c r="B10" s="76"/>
      <c r="C10" s="76"/>
      <c r="D10" s="76"/>
      <c r="E10" s="91"/>
      <c r="F10" s="91"/>
      <c r="G10" s="76"/>
      <c r="H10" s="91"/>
      <c r="I10" s="76"/>
      <c r="J10" s="91"/>
      <c r="K10" s="91"/>
      <c r="N10" s="2" t="s">
        <v>563</v>
      </c>
      <c r="O10" s="1380"/>
      <c r="P10" s="1380"/>
      <c r="Q10" s="1380"/>
      <c r="R10" s="1380"/>
      <c r="S10" s="417"/>
    </row>
    <row r="11" spans="1:19">
      <c r="A11" s="3"/>
      <c r="S11" s="417"/>
    </row>
    <row r="12" spans="1:19">
      <c r="A12" s="1384" t="s">
        <v>186</v>
      </c>
      <c r="B12" s="1360" t="s">
        <v>559</v>
      </c>
      <c r="C12" s="1360" t="s">
        <v>187</v>
      </c>
      <c r="D12" s="1360" t="s">
        <v>188</v>
      </c>
      <c r="E12" s="1366" t="s">
        <v>761</v>
      </c>
      <c r="F12" s="1387" t="s">
        <v>762</v>
      </c>
      <c r="G12" s="1363" t="s">
        <v>763</v>
      </c>
      <c r="H12" s="92" t="s">
        <v>20</v>
      </c>
      <c r="I12" s="1366" t="s">
        <v>764</v>
      </c>
      <c r="J12" s="92" t="s">
        <v>20</v>
      </c>
      <c r="K12" s="1366" t="s">
        <v>765</v>
      </c>
      <c r="L12" s="1366" t="s">
        <v>766</v>
      </c>
      <c r="M12" s="1360" t="s">
        <v>189</v>
      </c>
      <c r="N12" s="1360" t="s">
        <v>190</v>
      </c>
      <c r="O12" s="1369" t="s">
        <v>23</v>
      </c>
      <c r="P12" s="1370"/>
      <c r="Q12" s="1370"/>
      <c r="R12" s="1370"/>
      <c r="S12" s="1371"/>
    </row>
    <row r="13" spans="1:19">
      <c r="A13" s="1385"/>
      <c r="B13" s="1361"/>
      <c r="C13" s="1361"/>
      <c r="D13" s="1361"/>
      <c r="E13" s="1375" t="s">
        <v>17</v>
      </c>
      <c r="F13" s="1388" t="s">
        <v>18</v>
      </c>
      <c r="G13" s="1364"/>
      <c r="H13" s="93" t="s">
        <v>191</v>
      </c>
      <c r="I13" s="1367"/>
      <c r="J13" s="93" t="s">
        <v>191</v>
      </c>
      <c r="K13" s="1367" t="s">
        <v>21</v>
      </c>
      <c r="L13" s="1367" t="s">
        <v>22</v>
      </c>
      <c r="M13" s="1361"/>
      <c r="N13" s="1361"/>
      <c r="O13" s="1372"/>
      <c r="P13" s="1373"/>
      <c r="Q13" s="1373"/>
      <c r="R13" s="1373"/>
      <c r="S13" s="1374"/>
    </row>
    <row r="14" spans="1:19">
      <c r="A14" s="1385"/>
      <c r="B14" s="1361"/>
      <c r="C14" s="1361"/>
      <c r="D14" s="1361"/>
      <c r="E14" s="1375" t="s">
        <v>21</v>
      </c>
      <c r="F14" s="1388" t="s">
        <v>24</v>
      </c>
      <c r="G14" s="1364"/>
      <c r="H14" s="93" t="s">
        <v>29</v>
      </c>
      <c r="I14" s="1367"/>
      <c r="J14" s="93" t="s">
        <v>29</v>
      </c>
      <c r="K14" s="1367" t="s">
        <v>25</v>
      </c>
      <c r="L14" s="1367" t="s">
        <v>26</v>
      </c>
      <c r="M14" s="1361"/>
      <c r="N14" s="1361"/>
      <c r="O14" s="1360" t="s">
        <v>767</v>
      </c>
      <c r="P14" s="1366" t="s">
        <v>768</v>
      </c>
      <c r="Q14" s="1366" t="s">
        <v>769</v>
      </c>
      <c r="R14" s="1366" t="s">
        <v>770</v>
      </c>
      <c r="S14" s="1381" t="s">
        <v>766</v>
      </c>
    </row>
    <row r="15" spans="1:19">
      <c r="A15" s="1385"/>
      <c r="B15" s="1361"/>
      <c r="C15" s="1361"/>
      <c r="D15" s="1361"/>
      <c r="E15" s="1375" t="s">
        <v>27</v>
      </c>
      <c r="F15" s="1388" t="s">
        <v>28</v>
      </c>
      <c r="G15" s="1364"/>
      <c r="H15" s="546" t="s">
        <v>771</v>
      </c>
      <c r="I15" s="1367"/>
      <c r="J15" s="546" t="s">
        <v>772</v>
      </c>
      <c r="K15" s="1367" t="s">
        <v>21</v>
      </c>
      <c r="L15" s="1367" t="s">
        <v>30</v>
      </c>
      <c r="M15" s="1361"/>
      <c r="N15" s="1361"/>
      <c r="O15" s="1361"/>
      <c r="P15" s="1375" t="s">
        <v>21</v>
      </c>
      <c r="Q15" s="1375" t="s">
        <v>19</v>
      </c>
      <c r="R15" s="1375" t="s">
        <v>21</v>
      </c>
      <c r="S15" s="1382" t="s">
        <v>26</v>
      </c>
    </row>
    <row r="16" spans="1:19">
      <c r="A16" s="1386"/>
      <c r="B16" s="1362"/>
      <c r="C16" s="1362"/>
      <c r="D16" s="1362"/>
      <c r="E16" s="1376"/>
      <c r="F16" s="1389" t="s">
        <v>28</v>
      </c>
      <c r="G16" s="1365"/>
      <c r="H16" s="261"/>
      <c r="I16" s="1368"/>
      <c r="J16" s="547"/>
      <c r="K16" s="1368" t="s">
        <v>19</v>
      </c>
      <c r="L16" s="1368"/>
      <c r="M16" s="1362"/>
      <c r="N16" s="1362"/>
      <c r="O16" s="1362"/>
      <c r="P16" s="1376" t="s">
        <v>27</v>
      </c>
      <c r="Q16" s="1376" t="s">
        <v>19</v>
      </c>
      <c r="R16" s="1376" t="s">
        <v>25</v>
      </c>
      <c r="S16" s="1383" t="s">
        <v>30</v>
      </c>
    </row>
    <row r="17" spans="1:19">
      <c r="A17" s="420"/>
      <c r="B17" s="95"/>
      <c r="C17" s="95"/>
      <c r="D17" s="95"/>
      <c r="E17" s="96"/>
      <c r="F17" s="96"/>
      <c r="G17" s="95"/>
      <c r="H17" s="96"/>
      <c r="I17" s="95"/>
      <c r="J17" s="96"/>
      <c r="K17" s="96"/>
      <c r="L17" s="107" t="str">
        <f>IF(E17&lt;&gt;"",E17*I17*K17,"")</f>
        <v/>
      </c>
      <c r="M17" s="107"/>
      <c r="N17" s="95"/>
      <c r="O17" s="95"/>
      <c r="P17" s="96"/>
      <c r="Q17" s="96"/>
      <c r="R17" s="96"/>
      <c r="S17" s="548" t="str">
        <f t="shared" ref="S17:S50" si="0">IF(P17&lt;&gt;"",P17*Q17*R17,"")</f>
        <v/>
      </c>
    </row>
    <row r="18" spans="1:19">
      <c r="A18" s="420"/>
      <c r="B18" s="95"/>
      <c r="C18" s="95"/>
      <c r="D18" s="95"/>
      <c r="E18" s="96"/>
      <c r="F18" s="96"/>
      <c r="G18" s="95"/>
      <c r="H18" s="96"/>
      <c r="I18" s="95"/>
      <c r="J18" s="96"/>
      <c r="K18" s="96"/>
      <c r="L18" s="107"/>
      <c r="M18" s="107"/>
      <c r="N18" s="95"/>
      <c r="O18" s="95"/>
      <c r="P18" s="96"/>
      <c r="Q18" s="96"/>
      <c r="R18" s="96"/>
      <c r="S18" s="548" t="str">
        <f t="shared" si="0"/>
        <v/>
      </c>
    </row>
    <row r="19" spans="1:19">
      <c r="A19" s="420"/>
      <c r="B19" s="95"/>
      <c r="C19" s="95"/>
      <c r="D19" s="95"/>
      <c r="E19" s="96"/>
      <c r="F19" s="96"/>
      <c r="G19" s="95"/>
      <c r="H19" s="96"/>
      <c r="I19" s="95"/>
      <c r="J19" s="96"/>
      <c r="K19" s="96"/>
      <c r="L19" s="107" t="str">
        <f t="shared" ref="L19:L50" si="1">IF(E19&lt;&gt;"",E19*I19*K19,"")</f>
        <v/>
      </c>
      <c r="M19" s="107"/>
      <c r="N19" s="95"/>
      <c r="O19" s="95"/>
      <c r="P19" s="96"/>
      <c r="Q19" s="96"/>
      <c r="R19" s="96"/>
      <c r="S19" s="548" t="str">
        <f t="shared" si="0"/>
        <v/>
      </c>
    </row>
    <row r="20" spans="1:19">
      <c r="A20" s="420"/>
      <c r="B20" s="95"/>
      <c r="C20" s="95"/>
      <c r="D20" s="95"/>
      <c r="E20" s="96"/>
      <c r="F20" s="96"/>
      <c r="G20" s="95"/>
      <c r="H20" s="96"/>
      <c r="I20" s="95"/>
      <c r="J20" s="96"/>
      <c r="K20" s="96"/>
      <c r="L20" s="107" t="str">
        <f t="shared" si="1"/>
        <v/>
      </c>
      <c r="M20" s="107"/>
      <c r="N20" s="95"/>
      <c r="O20" s="95"/>
      <c r="P20" s="96"/>
      <c r="Q20" s="96"/>
      <c r="R20" s="96"/>
      <c r="S20" s="548" t="str">
        <f t="shared" si="0"/>
        <v/>
      </c>
    </row>
    <row r="21" spans="1:19">
      <c r="A21" s="420"/>
      <c r="B21" s="95"/>
      <c r="C21" s="95"/>
      <c r="D21" s="95"/>
      <c r="E21" s="96"/>
      <c r="F21" s="96"/>
      <c r="G21" s="95"/>
      <c r="H21" s="96"/>
      <c r="I21" s="95"/>
      <c r="J21" s="96"/>
      <c r="K21" s="96"/>
      <c r="L21" s="107" t="str">
        <f t="shared" si="1"/>
        <v/>
      </c>
      <c r="M21" s="107"/>
      <c r="N21" s="95"/>
      <c r="O21" s="95"/>
      <c r="P21" s="96"/>
      <c r="Q21" s="96"/>
      <c r="R21" s="96"/>
      <c r="S21" s="548" t="str">
        <f t="shared" si="0"/>
        <v/>
      </c>
    </row>
    <row r="22" spans="1:19">
      <c r="A22" s="420"/>
      <c r="B22" s="95"/>
      <c r="C22" s="95"/>
      <c r="D22" s="95"/>
      <c r="E22" s="96"/>
      <c r="F22" s="96"/>
      <c r="G22" s="95"/>
      <c r="H22" s="96"/>
      <c r="I22" s="95"/>
      <c r="J22" s="96"/>
      <c r="K22" s="96"/>
      <c r="L22" s="107" t="str">
        <f t="shared" si="1"/>
        <v/>
      </c>
      <c r="M22" s="107"/>
      <c r="N22" s="95"/>
      <c r="O22" s="95"/>
      <c r="P22" s="96"/>
      <c r="Q22" s="96"/>
      <c r="R22" s="96"/>
      <c r="S22" s="548" t="str">
        <f t="shared" si="0"/>
        <v/>
      </c>
    </row>
    <row r="23" spans="1:19">
      <c r="A23" s="420"/>
      <c r="B23" s="95"/>
      <c r="C23" s="95"/>
      <c r="D23" s="95"/>
      <c r="E23" s="96"/>
      <c r="F23" s="96"/>
      <c r="G23" s="95"/>
      <c r="H23" s="96"/>
      <c r="I23" s="95"/>
      <c r="J23" s="96"/>
      <c r="K23" s="96"/>
      <c r="L23" s="107" t="str">
        <f t="shared" si="1"/>
        <v/>
      </c>
      <c r="M23" s="107"/>
      <c r="N23" s="95"/>
      <c r="O23" s="95"/>
      <c r="P23" s="96"/>
      <c r="Q23" s="96"/>
      <c r="R23" s="96"/>
      <c r="S23" s="548" t="str">
        <f t="shared" si="0"/>
        <v/>
      </c>
    </row>
    <row r="24" spans="1:19">
      <c r="A24" s="420"/>
      <c r="B24" s="95"/>
      <c r="C24" s="95"/>
      <c r="D24" s="95"/>
      <c r="E24" s="96"/>
      <c r="F24" s="96"/>
      <c r="G24" s="95"/>
      <c r="H24" s="96"/>
      <c r="I24" s="95"/>
      <c r="J24" s="96"/>
      <c r="K24" s="96"/>
      <c r="L24" s="107" t="str">
        <f t="shared" si="1"/>
        <v/>
      </c>
      <c r="M24" s="107"/>
      <c r="N24" s="95"/>
      <c r="O24" s="95"/>
      <c r="P24" s="96"/>
      <c r="Q24" s="96"/>
      <c r="R24" s="96"/>
      <c r="S24" s="548" t="str">
        <f t="shared" si="0"/>
        <v/>
      </c>
    </row>
    <row r="25" spans="1:19">
      <c r="A25" s="420"/>
      <c r="B25" s="95"/>
      <c r="C25" s="95"/>
      <c r="D25" s="95"/>
      <c r="E25" s="96"/>
      <c r="F25" s="96"/>
      <c r="G25" s="95"/>
      <c r="H25" s="96"/>
      <c r="I25" s="95"/>
      <c r="J25" s="96"/>
      <c r="K25" s="96"/>
      <c r="L25" s="107" t="str">
        <f t="shared" si="1"/>
        <v/>
      </c>
      <c r="M25" s="107"/>
      <c r="N25" s="95"/>
      <c r="O25" s="95"/>
      <c r="P25" s="96"/>
      <c r="Q25" s="96"/>
      <c r="R25" s="96"/>
      <c r="S25" s="548" t="str">
        <f t="shared" si="0"/>
        <v/>
      </c>
    </row>
    <row r="26" spans="1:19">
      <c r="A26" s="420"/>
      <c r="B26" s="95"/>
      <c r="C26" s="95"/>
      <c r="D26" s="95"/>
      <c r="E26" s="96"/>
      <c r="F26" s="96"/>
      <c r="G26" s="95"/>
      <c r="H26" s="96"/>
      <c r="I26" s="95"/>
      <c r="J26" s="96"/>
      <c r="K26" s="96"/>
      <c r="L26" s="107" t="str">
        <f t="shared" si="1"/>
        <v/>
      </c>
      <c r="M26" s="107"/>
      <c r="N26" s="95"/>
      <c r="O26" s="95"/>
      <c r="P26" s="96"/>
      <c r="Q26" s="96"/>
      <c r="R26" s="96"/>
      <c r="S26" s="548" t="str">
        <f t="shared" si="0"/>
        <v/>
      </c>
    </row>
    <row r="27" spans="1:19">
      <c r="A27" s="420"/>
      <c r="B27" s="95"/>
      <c r="C27" s="95"/>
      <c r="D27" s="95"/>
      <c r="E27" s="96"/>
      <c r="F27" s="96"/>
      <c r="G27" s="95"/>
      <c r="H27" s="96"/>
      <c r="I27" s="95"/>
      <c r="J27" s="96"/>
      <c r="K27" s="96"/>
      <c r="L27" s="107" t="str">
        <f t="shared" si="1"/>
        <v/>
      </c>
      <c r="M27" s="107"/>
      <c r="N27" s="95"/>
      <c r="O27" s="95"/>
      <c r="P27" s="96"/>
      <c r="Q27" s="96"/>
      <c r="R27" s="96"/>
      <c r="S27" s="548" t="str">
        <f t="shared" si="0"/>
        <v/>
      </c>
    </row>
    <row r="28" spans="1:19">
      <c r="A28" s="420"/>
      <c r="B28" s="95"/>
      <c r="C28" s="95"/>
      <c r="D28" s="95"/>
      <c r="E28" s="96"/>
      <c r="F28" s="96"/>
      <c r="G28" s="95"/>
      <c r="H28" s="96"/>
      <c r="I28" s="95"/>
      <c r="J28" s="96"/>
      <c r="K28" s="96"/>
      <c r="L28" s="107" t="str">
        <f t="shared" si="1"/>
        <v/>
      </c>
      <c r="M28" s="107"/>
      <c r="N28" s="95"/>
      <c r="O28" s="95"/>
      <c r="P28" s="96"/>
      <c r="Q28" s="96"/>
      <c r="R28" s="96"/>
      <c r="S28" s="548" t="str">
        <f t="shared" si="0"/>
        <v/>
      </c>
    </row>
    <row r="29" spans="1:19">
      <c r="A29" s="420"/>
      <c r="B29" s="95"/>
      <c r="C29" s="95"/>
      <c r="D29" s="95"/>
      <c r="E29" s="96"/>
      <c r="F29" s="96"/>
      <c r="G29" s="95"/>
      <c r="H29" s="96"/>
      <c r="I29" s="95"/>
      <c r="J29" s="96"/>
      <c r="K29" s="96"/>
      <c r="L29" s="107" t="str">
        <f t="shared" si="1"/>
        <v/>
      </c>
      <c r="M29" s="107"/>
      <c r="N29" s="95"/>
      <c r="O29" s="95"/>
      <c r="P29" s="96"/>
      <c r="Q29" s="96"/>
      <c r="R29" s="96"/>
      <c r="S29" s="548" t="str">
        <f t="shared" si="0"/>
        <v/>
      </c>
    </row>
    <row r="30" spans="1:19">
      <c r="A30" s="420"/>
      <c r="B30" s="95"/>
      <c r="C30" s="95"/>
      <c r="D30" s="95"/>
      <c r="E30" s="96"/>
      <c r="F30" s="96"/>
      <c r="G30" s="95"/>
      <c r="H30" s="96"/>
      <c r="I30" s="95"/>
      <c r="J30" s="96"/>
      <c r="K30" s="96"/>
      <c r="L30" s="107" t="str">
        <f t="shared" si="1"/>
        <v/>
      </c>
      <c r="M30" s="107"/>
      <c r="N30" s="95"/>
      <c r="O30" s="95"/>
      <c r="P30" s="96"/>
      <c r="Q30" s="96"/>
      <c r="R30" s="96"/>
      <c r="S30" s="548" t="str">
        <f t="shared" si="0"/>
        <v/>
      </c>
    </row>
    <row r="31" spans="1:19">
      <c r="A31" s="420"/>
      <c r="B31" s="95"/>
      <c r="C31" s="95"/>
      <c r="D31" s="95"/>
      <c r="E31" s="96"/>
      <c r="F31" s="96"/>
      <c r="G31" s="95"/>
      <c r="H31" s="96"/>
      <c r="I31" s="95"/>
      <c r="J31" s="96"/>
      <c r="K31" s="96"/>
      <c r="L31" s="107" t="str">
        <f t="shared" si="1"/>
        <v/>
      </c>
      <c r="M31" s="107"/>
      <c r="N31" s="95"/>
      <c r="O31" s="95"/>
      <c r="P31" s="96"/>
      <c r="Q31" s="96"/>
      <c r="R31" s="96"/>
      <c r="S31" s="548" t="str">
        <f t="shared" si="0"/>
        <v/>
      </c>
    </row>
    <row r="32" spans="1:19">
      <c r="A32" s="420"/>
      <c r="B32" s="95"/>
      <c r="C32" s="95"/>
      <c r="D32" s="95"/>
      <c r="E32" s="96"/>
      <c r="F32" s="96"/>
      <c r="G32" s="95"/>
      <c r="H32" s="96"/>
      <c r="I32" s="95"/>
      <c r="J32" s="96"/>
      <c r="K32" s="96"/>
      <c r="L32" s="107" t="str">
        <f t="shared" si="1"/>
        <v/>
      </c>
      <c r="M32" s="107"/>
      <c r="N32" s="95"/>
      <c r="O32" s="95"/>
      <c r="P32" s="96"/>
      <c r="Q32" s="96"/>
      <c r="R32" s="96"/>
      <c r="S32" s="548" t="str">
        <f t="shared" si="0"/>
        <v/>
      </c>
    </row>
    <row r="33" spans="1:19">
      <c r="A33" s="420"/>
      <c r="B33" s="95"/>
      <c r="C33" s="95"/>
      <c r="D33" s="95"/>
      <c r="E33" s="96"/>
      <c r="F33" s="96"/>
      <c r="G33" s="95"/>
      <c r="H33" s="96"/>
      <c r="I33" s="95"/>
      <c r="J33" s="96"/>
      <c r="K33" s="96"/>
      <c r="L33" s="107" t="str">
        <f t="shared" si="1"/>
        <v/>
      </c>
      <c r="M33" s="107"/>
      <c r="N33" s="95"/>
      <c r="O33" s="95"/>
      <c r="P33" s="96"/>
      <c r="Q33" s="96"/>
      <c r="R33" s="96"/>
      <c r="S33" s="548" t="str">
        <f t="shared" si="0"/>
        <v/>
      </c>
    </row>
    <row r="34" spans="1:19">
      <c r="A34" s="420"/>
      <c r="B34" s="95"/>
      <c r="C34" s="95"/>
      <c r="D34" s="95"/>
      <c r="E34" s="96"/>
      <c r="F34" s="96"/>
      <c r="G34" s="95"/>
      <c r="H34" s="96"/>
      <c r="I34" s="95"/>
      <c r="J34" s="96"/>
      <c r="K34" s="96"/>
      <c r="L34" s="107" t="str">
        <f t="shared" si="1"/>
        <v/>
      </c>
      <c r="M34" s="107"/>
      <c r="N34" s="95"/>
      <c r="O34" s="95"/>
      <c r="P34" s="96"/>
      <c r="Q34" s="96"/>
      <c r="R34" s="96"/>
      <c r="S34" s="548" t="str">
        <f t="shared" si="0"/>
        <v/>
      </c>
    </row>
    <row r="35" spans="1:19">
      <c r="A35" s="420"/>
      <c r="B35" s="95"/>
      <c r="C35" s="95"/>
      <c r="D35" s="95"/>
      <c r="E35" s="96"/>
      <c r="F35" s="96"/>
      <c r="G35" s="95"/>
      <c r="H35" s="96"/>
      <c r="I35" s="95"/>
      <c r="J35" s="96"/>
      <c r="K35" s="96"/>
      <c r="L35" s="107" t="str">
        <f t="shared" si="1"/>
        <v/>
      </c>
      <c r="M35" s="107"/>
      <c r="N35" s="95"/>
      <c r="O35" s="95"/>
      <c r="P35" s="96"/>
      <c r="Q35" s="96"/>
      <c r="R35" s="96"/>
      <c r="S35" s="548" t="str">
        <f t="shared" si="0"/>
        <v/>
      </c>
    </row>
    <row r="36" spans="1:19">
      <c r="A36" s="420"/>
      <c r="B36" s="95"/>
      <c r="C36" s="95"/>
      <c r="D36" s="95"/>
      <c r="E36" s="96"/>
      <c r="F36" s="96"/>
      <c r="G36" s="95"/>
      <c r="H36" s="96"/>
      <c r="I36" s="95"/>
      <c r="J36" s="96"/>
      <c r="K36" s="96"/>
      <c r="L36" s="107" t="str">
        <f t="shared" si="1"/>
        <v/>
      </c>
      <c r="M36" s="107"/>
      <c r="N36" s="95"/>
      <c r="O36" s="95"/>
      <c r="P36" s="96"/>
      <c r="Q36" s="96"/>
      <c r="R36" s="96"/>
      <c r="S36" s="548" t="str">
        <f t="shared" si="0"/>
        <v/>
      </c>
    </row>
    <row r="37" spans="1:19">
      <c r="A37" s="420"/>
      <c r="B37" s="95"/>
      <c r="C37" s="95"/>
      <c r="D37" s="95"/>
      <c r="E37" s="96"/>
      <c r="F37" s="96"/>
      <c r="G37" s="95"/>
      <c r="H37" s="96"/>
      <c r="I37" s="95"/>
      <c r="J37" s="96"/>
      <c r="K37" s="96"/>
      <c r="L37" s="107" t="str">
        <f t="shared" si="1"/>
        <v/>
      </c>
      <c r="M37" s="107"/>
      <c r="N37" s="95"/>
      <c r="O37" s="95"/>
      <c r="P37" s="96"/>
      <c r="Q37" s="96"/>
      <c r="R37" s="96"/>
      <c r="S37" s="548" t="str">
        <f t="shared" si="0"/>
        <v/>
      </c>
    </row>
    <row r="38" spans="1:19">
      <c r="A38" s="420"/>
      <c r="B38" s="95"/>
      <c r="C38" s="95"/>
      <c r="D38" s="95"/>
      <c r="E38" s="96"/>
      <c r="F38" s="96"/>
      <c r="G38" s="95"/>
      <c r="H38" s="96"/>
      <c r="I38" s="95"/>
      <c r="J38" s="96"/>
      <c r="K38" s="96"/>
      <c r="L38" s="107" t="str">
        <f t="shared" si="1"/>
        <v/>
      </c>
      <c r="M38" s="107"/>
      <c r="N38" s="95"/>
      <c r="O38" s="95"/>
      <c r="P38" s="96"/>
      <c r="Q38" s="96"/>
      <c r="R38" s="96"/>
      <c r="S38" s="548" t="str">
        <f t="shared" si="0"/>
        <v/>
      </c>
    </row>
    <row r="39" spans="1:19">
      <c r="A39" s="420"/>
      <c r="B39" s="95"/>
      <c r="C39" s="95"/>
      <c r="D39" s="95"/>
      <c r="E39" s="96"/>
      <c r="F39" s="96"/>
      <c r="G39" s="95"/>
      <c r="H39" s="96"/>
      <c r="I39" s="95"/>
      <c r="J39" s="96"/>
      <c r="K39" s="96"/>
      <c r="L39" s="107" t="str">
        <f t="shared" si="1"/>
        <v/>
      </c>
      <c r="M39" s="107"/>
      <c r="N39" s="95"/>
      <c r="O39" s="95"/>
      <c r="P39" s="96"/>
      <c r="Q39" s="96"/>
      <c r="R39" s="96"/>
      <c r="S39" s="548" t="str">
        <f t="shared" si="0"/>
        <v/>
      </c>
    </row>
    <row r="40" spans="1:19">
      <c r="A40" s="420"/>
      <c r="B40" s="95"/>
      <c r="C40" s="95"/>
      <c r="D40" s="95"/>
      <c r="E40" s="96"/>
      <c r="F40" s="96"/>
      <c r="G40" s="95"/>
      <c r="H40" s="96"/>
      <c r="I40" s="95"/>
      <c r="J40" s="96"/>
      <c r="K40" s="96"/>
      <c r="L40" s="107" t="str">
        <f t="shared" si="1"/>
        <v/>
      </c>
      <c r="M40" s="107"/>
      <c r="N40" s="95"/>
      <c r="O40" s="95"/>
      <c r="P40" s="96"/>
      <c r="Q40" s="96"/>
      <c r="R40" s="96"/>
      <c r="S40" s="548" t="str">
        <f t="shared" si="0"/>
        <v/>
      </c>
    </row>
    <row r="41" spans="1:19">
      <c r="A41" s="420"/>
      <c r="B41" s="95"/>
      <c r="C41" s="95"/>
      <c r="D41" s="95"/>
      <c r="E41" s="96"/>
      <c r="F41" s="96"/>
      <c r="G41" s="95"/>
      <c r="H41" s="96"/>
      <c r="I41" s="95"/>
      <c r="J41" s="96"/>
      <c r="K41" s="96"/>
      <c r="L41" s="107" t="str">
        <f t="shared" si="1"/>
        <v/>
      </c>
      <c r="M41" s="107"/>
      <c r="N41" s="95"/>
      <c r="O41" s="95"/>
      <c r="P41" s="96"/>
      <c r="Q41" s="96"/>
      <c r="R41" s="96"/>
      <c r="S41" s="548" t="str">
        <f t="shared" si="0"/>
        <v/>
      </c>
    </row>
    <row r="42" spans="1:19">
      <c r="A42" s="420"/>
      <c r="B42" s="95"/>
      <c r="C42" s="95"/>
      <c r="D42" s="95"/>
      <c r="E42" s="96"/>
      <c r="F42" s="96"/>
      <c r="G42" s="95"/>
      <c r="H42" s="96"/>
      <c r="I42" s="95"/>
      <c r="J42" s="96"/>
      <c r="K42" s="96"/>
      <c r="L42" s="107" t="str">
        <f t="shared" si="1"/>
        <v/>
      </c>
      <c r="M42" s="107"/>
      <c r="N42" s="95"/>
      <c r="O42" s="95"/>
      <c r="P42" s="96"/>
      <c r="Q42" s="96"/>
      <c r="R42" s="96"/>
      <c r="S42" s="548" t="str">
        <f t="shared" si="0"/>
        <v/>
      </c>
    </row>
    <row r="43" spans="1:19">
      <c r="A43" s="420"/>
      <c r="B43" s="95"/>
      <c r="C43" s="95"/>
      <c r="D43" s="95"/>
      <c r="E43" s="96"/>
      <c r="F43" s="96"/>
      <c r="G43" s="95"/>
      <c r="H43" s="96"/>
      <c r="I43" s="95"/>
      <c r="J43" s="96"/>
      <c r="K43" s="96"/>
      <c r="L43" s="107" t="str">
        <f t="shared" si="1"/>
        <v/>
      </c>
      <c r="M43" s="107"/>
      <c r="N43" s="95"/>
      <c r="O43" s="95"/>
      <c r="P43" s="96"/>
      <c r="Q43" s="96"/>
      <c r="R43" s="96"/>
      <c r="S43" s="548" t="str">
        <f t="shared" si="0"/>
        <v/>
      </c>
    </row>
    <row r="44" spans="1:19">
      <c r="A44" s="420"/>
      <c r="B44" s="95"/>
      <c r="C44" s="95"/>
      <c r="D44" s="95"/>
      <c r="E44" s="96"/>
      <c r="F44" s="96"/>
      <c r="G44" s="95"/>
      <c r="H44" s="96"/>
      <c r="I44" s="95"/>
      <c r="J44" s="96"/>
      <c r="K44" s="96"/>
      <c r="L44" s="107" t="str">
        <f t="shared" si="1"/>
        <v/>
      </c>
      <c r="M44" s="107"/>
      <c r="N44" s="95"/>
      <c r="O44" s="95"/>
      <c r="P44" s="96"/>
      <c r="Q44" s="96"/>
      <c r="R44" s="96"/>
      <c r="S44" s="548" t="str">
        <f t="shared" si="0"/>
        <v/>
      </c>
    </row>
    <row r="45" spans="1:19">
      <c r="A45" s="420"/>
      <c r="B45" s="95"/>
      <c r="C45" s="95"/>
      <c r="D45" s="95"/>
      <c r="E45" s="96"/>
      <c r="F45" s="96"/>
      <c r="G45" s="95"/>
      <c r="H45" s="96"/>
      <c r="I45" s="95"/>
      <c r="J45" s="96"/>
      <c r="K45" s="96"/>
      <c r="L45" s="107" t="str">
        <f t="shared" si="1"/>
        <v/>
      </c>
      <c r="M45" s="107"/>
      <c r="N45" s="95"/>
      <c r="O45" s="95"/>
      <c r="P45" s="96"/>
      <c r="Q45" s="96"/>
      <c r="R45" s="96"/>
      <c r="S45" s="548" t="str">
        <f t="shared" si="0"/>
        <v/>
      </c>
    </row>
    <row r="46" spans="1:19">
      <c r="A46" s="420"/>
      <c r="B46" s="95"/>
      <c r="C46" s="95"/>
      <c r="D46" s="95"/>
      <c r="E46" s="96"/>
      <c r="F46" s="96"/>
      <c r="G46" s="95"/>
      <c r="H46" s="96"/>
      <c r="I46" s="95"/>
      <c r="J46" s="96"/>
      <c r="K46" s="96"/>
      <c r="L46" s="107" t="str">
        <f t="shared" si="1"/>
        <v/>
      </c>
      <c r="M46" s="107"/>
      <c r="N46" s="95"/>
      <c r="O46" s="95"/>
      <c r="P46" s="96"/>
      <c r="Q46" s="96"/>
      <c r="R46" s="96"/>
      <c r="S46" s="548" t="str">
        <f t="shared" si="0"/>
        <v/>
      </c>
    </row>
    <row r="47" spans="1:19">
      <c r="A47" s="420"/>
      <c r="B47" s="95"/>
      <c r="C47" s="95"/>
      <c r="D47" s="95"/>
      <c r="E47" s="96"/>
      <c r="F47" s="96"/>
      <c r="G47" s="95"/>
      <c r="H47" s="96"/>
      <c r="I47" s="95"/>
      <c r="J47" s="96"/>
      <c r="K47" s="96"/>
      <c r="L47" s="107" t="str">
        <f t="shared" si="1"/>
        <v/>
      </c>
      <c r="M47" s="107"/>
      <c r="N47" s="95"/>
      <c r="O47" s="95"/>
      <c r="P47" s="96"/>
      <c r="Q47" s="96"/>
      <c r="R47" s="96"/>
      <c r="S47" s="548" t="str">
        <f t="shared" si="0"/>
        <v/>
      </c>
    </row>
    <row r="48" spans="1:19">
      <c r="A48" s="420"/>
      <c r="B48" s="95"/>
      <c r="C48" s="95"/>
      <c r="D48" s="95"/>
      <c r="E48" s="96"/>
      <c r="F48" s="96"/>
      <c r="G48" s="95"/>
      <c r="H48" s="96"/>
      <c r="I48" s="95"/>
      <c r="J48" s="96"/>
      <c r="K48" s="96"/>
      <c r="L48" s="107" t="str">
        <f t="shared" si="1"/>
        <v/>
      </c>
      <c r="M48" s="107"/>
      <c r="N48" s="95"/>
      <c r="O48" s="95"/>
      <c r="P48" s="96"/>
      <c r="Q48" s="96"/>
      <c r="R48" s="96"/>
      <c r="S48" s="548" t="str">
        <f t="shared" si="0"/>
        <v/>
      </c>
    </row>
    <row r="49" spans="1:19">
      <c r="A49" s="420"/>
      <c r="B49" s="95"/>
      <c r="C49" s="95"/>
      <c r="D49" s="95"/>
      <c r="E49" s="96"/>
      <c r="F49" s="96"/>
      <c r="G49" s="95"/>
      <c r="H49" s="96"/>
      <c r="I49" s="95"/>
      <c r="J49" s="96"/>
      <c r="K49" s="96"/>
      <c r="L49" s="107" t="str">
        <f t="shared" si="1"/>
        <v/>
      </c>
      <c r="M49" s="107"/>
      <c r="N49" s="95"/>
      <c r="O49" s="95"/>
      <c r="P49" s="96"/>
      <c r="Q49" s="96"/>
      <c r="R49" s="96"/>
      <c r="S49" s="548" t="str">
        <f t="shared" si="0"/>
        <v/>
      </c>
    </row>
    <row r="50" spans="1:19" ht="13.5" thickBot="1">
      <c r="A50" s="421"/>
      <c r="B50" s="422"/>
      <c r="C50" s="422"/>
      <c r="D50" s="422"/>
      <c r="E50" s="423"/>
      <c r="F50" s="423"/>
      <c r="G50" s="422"/>
      <c r="H50" s="423"/>
      <c r="I50" s="422"/>
      <c r="J50" s="423"/>
      <c r="K50" s="423"/>
      <c r="L50" s="445" t="str">
        <f t="shared" si="1"/>
        <v/>
      </c>
      <c r="M50" s="549"/>
      <c r="N50" s="422"/>
      <c r="O50" s="422"/>
      <c r="P50" s="423"/>
      <c r="Q50" s="423"/>
      <c r="R50" s="423"/>
      <c r="S50" s="550" t="str">
        <f t="shared" si="0"/>
        <v/>
      </c>
    </row>
  </sheetData>
  <mergeCells count="27">
    <mergeCell ref="A1:S1"/>
    <mergeCell ref="O4:R4"/>
    <mergeCell ref="B6:E6"/>
    <mergeCell ref="H6:K6"/>
    <mergeCell ref="O6:R6"/>
    <mergeCell ref="O12:S13"/>
    <mergeCell ref="O14:O16"/>
    <mergeCell ref="P14:P16"/>
    <mergeCell ref="A8:B8"/>
    <mergeCell ref="C8:E8"/>
    <mergeCell ref="O8:R8"/>
    <mergeCell ref="Q14:Q16"/>
    <mergeCell ref="R14:R16"/>
    <mergeCell ref="S14:S16"/>
    <mergeCell ref="O10:R10"/>
    <mergeCell ref="A12:A16"/>
    <mergeCell ref="B12:B16"/>
    <mergeCell ref="C12:C16"/>
    <mergeCell ref="D12:D16"/>
    <mergeCell ref="E12:E16"/>
    <mergeCell ref="F12:F16"/>
    <mergeCell ref="N12:N16"/>
    <mergeCell ref="G12:G16"/>
    <mergeCell ref="I12:I16"/>
    <mergeCell ref="K12:K16"/>
    <mergeCell ref="L12:L16"/>
    <mergeCell ref="M12:M16"/>
  </mergeCells>
  <pageMargins left="0.17" right="0.25" top="0.41" bottom="0.68" header="0.17" footer="0.16"/>
  <pageSetup scale="80" orientation="landscape" r:id="rId1"/>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M54"/>
  <sheetViews>
    <sheetView view="pageLayout" zoomScaleNormal="100" workbookViewId="0">
      <selection activeCell="I24" sqref="I24"/>
    </sheetView>
  </sheetViews>
  <sheetFormatPr defaultColWidth="9.140625" defaultRowHeight="12.75"/>
  <cols>
    <col min="1" max="1" width="1.140625" style="2" customWidth="1"/>
    <col min="2" max="2" width="5.5703125" style="2" customWidth="1"/>
    <col min="3" max="6" width="7.42578125" style="2" customWidth="1"/>
    <col min="7" max="8" width="13.28515625" style="2" customWidth="1"/>
    <col min="9" max="9" width="16.7109375" style="2" customWidth="1"/>
    <col min="10" max="10" width="13.28515625" style="2" customWidth="1"/>
    <col min="11" max="11" width="16" style="2" customWidth="1"/>
    <col min="12" max="12" width="9.28515625" style="2" customWidth="1"/>
    <col min="13" max="13" width="4.28515625" style="2" customWidth="1"/>
    <col min="14" max="16384" width="9.140625" style="2"/>
  </cols>
  <sheetData>
    <row r="1" spans="1:13" ht="57" customHeight="1" thickBot="1">
      <c r="A1" s="1390" t="s">
        <v>641</v>
      </c>
      <c r="B1" s="1391"/>
      <c r="C1" s="1391"/>
      <c r="D1" s="1391"/>
      <c r="E1" s="1391"/>
      <c r="F1" s="1391"/>
      <c r="G1" s="1391"/>
      <c r="H1" s="1391"/>
      <c r="I1" s="1391"/>
      <c r="J1" s="1391"/>
      <c r="K1" s="1391"/>
      <c r="L1" s="1391"/>
      <c r="M1" s="1392"/>
    </row>
    <row r="2" spans="1:13">
      <c r="A2" s="3"/>
      <c r="M2" s="253"/>
    </row>
    <row r="3" spans="1:13" ht="17.25" customHeight="1">
      <c r="A3" s="3"/>
      <c r="B3" s="2" t="s">
        <v>166</v>
      </c>
      <c r="E3" s="1396" t="str">
        <f>INTRO!C23</f>
        <v>ENGINE MODEL</v>
      </c>
      <c r="F3" s="1396"/>
      <c r="G3" s="1396"/>
      <c r="H3" s="1396"/>
      <c r="I3" s="2" t="s">
        <v>167</v>
      </c>
      <c r="J3" s="74"/>
      <c r="K3" s="5" t="s">
        <v>168</v>
      </c>
      <c r="L3" s="378" t="str">
        <f>INTRO!C21</f>
        <v>ERL</v>
      </c>
      <c r="M3" s="253"/>
    </row>
    <row r="4" spans="1:13" ht="17.25" customHeight="1">
      <c r="A4" s="3"/>
      <c r="B4" s="2" t="s">
        <v>111</v>
      </c>
      <c r="E4" s="1396" t="str">
        <f>INTRO!C26</f>
        <v xml:space="preserve">SUPPLIER NAME </v>
      </c>
      <c r="F4" s="1396"/>
      <c r="G4" s="1396"/>
      <c r="H4" s="1396"/>
      <c r="I4" s="2" t="s">
        <v>74</v>
      </c>
      <c r="J4" s="1396" t="str">
        <f>INTRO!C19</f>
        <v>PART NAME</v>
      </c>
      <c r="K4" s="1396"/>
      <c r="L4" s="1396"/>
      <c r="M4" s="253"/>
    </row>
    <row r="5" spans="1:13" ht="17.25" customHeight="1">
      <c r="A5" s="3"/>
      <c r="B5" s="2" t="s">
        <v>169</v>
      </c>
      <c r="E5" s="1397" t="str">
        <f>INTRO!C28</f>
        <v>ADDRESS</v>
      </c>
      <c r="F5" s="1397"/>
      <c r="G5" s="1397"/>
      <c r="H5" s="1397"/>
      <c r="I5" s="2" t="s">
        <v>75</v>
      </c>
      <c r="J5" s="1397" t="str">
        <f>INTRO!C20</f>
        <v>PART NUMBER</v>
      </c>
      <c r="K5" s="1397"/>
      <c r="L5" s="1397"/>
      <c r="M5" s="253"/>
    </row>
    <row r="6" spans="1:13">
      <c r="A6" s="260"/>
      <c r="B6" s="76"/>
      <c r="C6" s="76"/>
      <c r="D6" s="76"/>
      <c r="E6" s="76"/>
      <c r="F6" s="76"/>
      <c r="G6" s="76"/>
      <c r="H6" s="76"/>
      <c r="I6" s="76"/>
      <c r="J6" s="76"/>
      <c r="K6" s="76"/>
      <c r="L6" s="76"/>
      <c r="M6" s="263"/>
    </row>
    <row r="7" spans="1:13" ht="7.5" customHeight="1">
      <c r="A7" s="303"/>
      <c r="B7" s="79"/>
      <c r="C7" s="79"/>
      <c r="D7" s="79"/>
      <c r="E7" s="79"/>
      <c r="F7" s="79"/>
      <c r="G7" s="79"/>
      <c r="H7" s="79"/>
      <c r="I7" s="79"/>
      <c r="J7" s="79"/>
      <c r="K7" s="79"/>
      <c r="L7" s="79"/>
      <c r="M7" s="243"/>
    </row>
    <row r="8" spans="1:13">
      <c r="A8" s="3"/>
      <c r="B8" s="24" t="s">
        <v>170</v>
      </c>
      <c r="M8" s="253"/>
    </row>
    <row r="9" spans="1:13" ht="6.75" customHeight="1">
      <c r="A9" s="3"/>
      <c r="M9" s="253"/>
    </row>
    <row r="10" spans="1:13">
      <c r="A10" s="3"/>
      <c r="B10" s="2" t="s">
        <v>171</v>
      </c>
      <c r="E10" s="2" t="s">
        <v>172</v>
      </c>
      <c r="H10" s="2" t="s">
        <v>173</v>
      </c>
      <c r="J10" s="2" t="s">
        <v>174</v>
      </c>
      <c r="L10" s="2" t="s">
        <v>175</v>
      </c>
      <c r="M10" s="253"/>
    </row>
    <row r="11" spans="1:13" ht="6.75" customHeight="1">
      <c r="A11" s="260"/>
      <c r="B11" s="76"/>
      <c r="C11" s="76"/>
      <c r="D11" s="76"/>
      <c r="E11" s="76"/>
      <c r="F11" s="76"/>
      <c r="G11" s="76"/>
      <c r="H11" s="76"/>
      <c r="I11" s="76"/>
      <c r="J11" s="76"/>
      <c r="K11" s="76"/>
      <c r="L11" s="76"/>
      <c r="M11" s="263"/>
    </row>
    <row r="12" spans="1:13" ht="6.75" customHeight="1">
      <c r="A12" s="424"/>
      <c r="B12" s="80"/>
      <c r="C12" s="79"/>
      <c r="D12" s="79"/>
      <c r="E12" s="79"/>
      <c r="F12" s="79"/>
      <c r="G12" s="78"/>
      <c r="H12" s="79"/>
      <c r="I12" s="80"/>
      <c r="J12" s="79"/>
      <c r="K12" s="79"/>
      <c r="L12" s="79"/>
      <c r="M12" s="243"/>
    </row>
    <row r="13" spans="1:13">
      <c r="A13" s="1399" t="s">
        <v>601</v>
      </c>
      <c r="B13" s="1400"/>
      <c r="C13" s="1290" t="s">
        <v>176</v>
      </c>
      <c r="D13" s="1290"/>
      <c r="E13" s="1290"/>
      <c r="F13" s="1398"/>
      <c r="G13" s="72"/>
      <c r="H13" s="5" t="s">
        <v>177</v>
      </c>
      <c r="I13" s="73"/>
      <c r="K13" s="5" t="s">
        <v>178</v>
      </c>
      <c r="M13" s="253"/>
    </row>
    <row r="14" spans="1:13" ht="15">
      <c r="A14" s="3"/>
      <c r="B14" s="73"/>
      <c r="E14" s="81"/>
      <c r="G14" s="72"/>
      <c r="H14" s="5" t="s">
        <v>176</v>
      </c>
      <c r="I14" s="73"/>
      <c r="K14" s="5" t="s">
        <v>179</v>
      </c>
      <c r="M14" s="253"/>
    </row>
    <row r="15" spans="1:13" ht="6" customHeight="1">
      <c r="A15" s="260"/>
      <c r="B15" s="77"/>
      <c r="C15" s="76"/>
      <c r="D15" s="76"/>
      <c r="E15" s="76"/>
      <c r="F15" s="76"/>
      <c r="G15" s="75"/>
      <c r="H15" s="76"/>
      <c r="I15" s="77"/>
      <c r="J15" s="76"/>
      <c r="K15" s="76"/>
      <c r="L15" s="76"/>
      <c r="M15" s="263"/>
    </row>
    <row r="16" spans="1:13">
      <c r="A16" s="303"/>
      <c r="B16" s="84"/>
      <c r="C16" s="21"/>
      <c r="D16" s="21"/>
      <c r="E16" s="21"/>
      <c r="F16" s="21"/>
      <c r="G16" s="82"/>
      <c r="H16" s="83"/>
      <c r="I16" s="84"/>
      <c r="J16" s="83"/>
      <c r="K16" s="83"/>
      <c r="L16" s="83"/>
      <c r="M16" s="243"/>
    </row>
    <row r="17" spans="1:13">
      <c r="A17" s="3"/>
      <c r="B17" s="73"/>
      <c r="C17" s="21"/>
      <c r="D17" s="21"/>
      <c r="E17" s="21"/>
      <c r="F17" s="21"/>
      <c r="G17" s="85"/>
      <c r="H17" s="21"/>
      <c r="I17" s="86"/>
      <c r="J17" s="21"/>
      <c r="K17" s="21"/>
      <c r="L17" s="21"/>
      <c r="M17" s="253"/>
    </row>
    <row r="18" spans="1:13">
      <c r="A18" s="3"/>
      <c r="B18" s="86"/>
      <c r="C18" s="21"/>
      <c r="D18" s="21"/>
      <c r="E18" s="21"/>
      <c r="F18" s="21"/>
      <c r="G18" s="85"/>
      <c r="H18" s="21"/>
      <c r="I18" s="86"/>
      <c r="J18" s="21"/>
      <c r="K18" s="21"/>
      <c r="L18" s="21"/>
      <c r="M18" s="253"/>
    </row>
    <row r="19" spans="1:13">
      <c r="A19" s="3"/>
      <c r="B19" s="73"/>
      <c r="C19" s="21"/>
      <c r="D19" s="21"/>
      <c r="E19" s="21"/>
      <c r="F19" s="21"/>
      <c r="G19" s="1403"/>
      <c r="H19" s="1404"/>
      <c r="I19" s="1405"/>
      <c r="J19" s="21"/>
      <c r="K19" s="21"/>
      <c r="L19" s="21"/>
      <c r="M19" s="253"/>
    </row>
    <row r="20" spans="1:13">
      <c r="A20" s="3"/>
      <c r="B20" s="86"/>
      <c r="C20" s="21"/>
      <c r="D20" s="21"/>
      <c r="E20" s="21"/>
      <c r="F20" s="21"/>
      <c r="G20" s="85"/>
      <c r="H20" s="21"/>
      <c r="I20" s="86"/>
      <c r="J20" s="21"/>
      <c r="K20" s="21"/>
      <c r="L20" s="21"/>
      <c r="M20" s="253"/>
    </row>
    <row r="21" spans="1:13">
      <c r="A21" s="3"/>
      <c r="B21" s="73"/>
      <c r="C21" s="21"/>
      <c r="D21" s="21"/>
      <c r="E21" s="21"/>
      <c r="F21" s="21"/>
      <c r="G21" s="85"/>
      <c r="H21" s="21"/>
      <c r="I21" s="86"/>
      <c r="J21" s="21"/>
      <c r="K21" s="21"/>
      <c r="L21" s="21"/>
      <c r="M21" s="253"/>
    </row>
    <row r="22" spans="1:13">
      <c r="A22" s="3"/>
      <c r="B22" s="86"/>
      <c r="C22" s="21"/>
      <c r="D22" s="21"/>
      <c r="E22" s="21"/>
      <c r="F22" s="21"/>
      <c r="G22" s="85"/>
      <c r="H22" s="21"/>
      <c r="I22" s="86"/>
      <c r="J22" s="21"/>
      <c r="K22" s="21"/>
      <c r="L22" s="21"/>
      <c r="M22" s="253"/>
    </row>
    <row r="23" spans="1:13">
      <c r="A23" s="3"/>
      <c r="B23" s="73"/>
      <c r="D23" s="21"/>
      <c r="E23" s="21"/>
      <c r="F23" s="21"/>
      <c r="G23" s="85"/>
      <c r="H23" s="21"/>
      <c r="I23" s="86"/>
      <c r="J23" s="21"/>
      <c r="K23" s="21"/>
      <c r="L23" s="21"/>
      <c r="M23" s="253"/>
    </row>
    <row r="24" spans="1:13">
      <c r="A24" s="3"/>
      <c r="B24" s="86"/>
      <c r="C24" s="21"/>
      <c r="D24" s="21"/>
      <c r="E24" s="21"/>
      <c r="F24" s="21"/>
      <c r="G24" s="85"/>
      <c r="H24" s="21"/>
      <c r="I24" s="86"/>
      <c r="J24" s="21"/>
      <c r="K24" s="21"/>
      <c r="L24" s="21"/>
      <c r="M24" s="253"/>
    </row>
    <row r="25" spans="1:13">
      <c r="A25" s="3"/>
      <c r="B25" s="73"/>
      <c r="C25" s="21"/>
      <c r="D25" s="21"/>
      <c r="E25" s="21"/>
      <c r="F25" s="21"/>
      <c r="G25" s="87"/>
      <c r="H25" s="88"/>
      <c r="I25" s="89"/>
      <c r="J25" s="21"/>
      <c r="K25" s="21"/>
      <c r="L25" s="21"/>
      <c r="M25" s="253"/>
    </row>
    <row r="26" spans="1:13">
      <c r="A26" s="3"/>
      <c r="B26" s="86"/>
      <c r="C26" s="21"/>
      <c r="D26" s="21"/>
      <c r="E26" s="21"/>
      <c r="F26" s="21"/>
      <c r="G26" s="85"/>
      <c r="H26" s="21"/>
      <c r="I26" s="86"/>
      <c r="J26" s="21"/>
      <c r="K26" s="21"/>
      <c r="L26" s="21"/>
      <c r="M26" s="253"/>
    </row>
    <row r="27" spans="1:13">
      <c r="A27" s="3"/>
      <c r="B27" s="73"/>
      <c r="C27" s="21"/>
      <c r="D27" s="21"/>
      <c r="E27" s="21"/>
      <c r="F27" s="21"/>
      <c r="G27" s="85"/>
      <c r="H27" s="21"/>
      <c r="I27" s="86"/>
      <c r="J27" s="21"/>
      <c r="K27" s="21"/>
      <c r="L27" s="21"/>
      <c r="M27" s="253"/>
    </row>
    <row r="28" spans="1:13">
      <c r="A28" s="3"/>
      <c r="B28" s="86"/>
      <c r="C28" s="21"/>
      <c r="D28" s="21"/>
      <c r="E28" s="21"/>
      <c r="F28" s="21"/>
      <c r="G28" s="85"/>
      <c r="H28" s="21"/>
      <c r="I28" s="86"/>
      <c r="J28" s="21"/>
      <c r="K28" s="21"/>
      <c r="L28" s="21"/>
      <c r="M28" s="253"/>
    </row>
    <row r="29" spans="1:13">
      <c r="A29" s="3"/>
      <c r="B29" s="73"/>
      <c r="C29" s="21"/>
      <c r="D29" s="21"/>
      <c r="E29" s="21"/>
      <c r="F29" s="21"/>
      <c r="G29" s="85"/>
      <c r="H29" s="21"/>
      <c r="I29" s="86"/>
      <c r="J29" s="21"/>
      <c r="K29" s="21"/>
      <c r="L29" s="21"/>
      <c r="M29" s="253"/>
    </row>
    <row r="30" spans="1:13">
      <c r="A30" s="3"/>
      <c r="B30" s="86"/>
      <c r="C30" s="21"/>
      <c r="D30" s="21"/>
      <c r="E30" s="21"/>
      <c r="F30" s="21"/>
      <c r="G30" s="85"/>
      <c r="H30" s="21"/>
      <c r="I30" s="86"/>
      <c r="J30" s="21"/>
      <c r="K30" s="21"/>
      <c r="L30" s="21"/>
      <c r="M30" s="253"/>
    </row>
    <row r="31" spans="1:13">
      <c r="A31" s="3"/>
      <c r="B31" s="73"/>
      <c r="C31" s="21"/>
      <c r="D31" s="21"/>
      <c r="E31" s="21"/>
      <c r="F31" s="21"/>
      <c r="G31" s="85"/>
      <c r="H31" s="21"/>
      <c r="I31" s="86"/>
      <c r="J31" s="21"/>
      <c r="K31" s="21"/>
      <c r="L31" s="21"/>
      <c r="M31" s="253"/>
    </row>
    <row r="32" spans="1:13">
      <c r="A32" s="3"/>
      <c r="B32" s="73"/>
      <c r="C32" s="21"/>
      <c r="D32" s="21"/>
      <c r="E32" s="21"/>
      <c r="F32" s="21"/>
      <c r="G32" s="85"/>
      <c r="H32" s="21"/>
      <c r="I32" s="86"/>
      <c r="J32" s="21"/>
      <c r="K32" s="21"/>
      <c r="L32" s="21"/>
      <c r="M32" s="253"/>
    </row>
    <row r="33" spans="1:13">
      <c r="A33" s="3"/>
      <c r="B33" s="73"/>
      <c r="C33" s="21"/>
      <c r="D33" s="21"/>
      <c r="E33" s="21"/>
      <c r="F33" s="21"/>
      <c r="G33" s="85"/>
      <c r="H33" s="21"/>
      <c r="I33" s="86"/>
      <c r="J33" s="21"/>
      <c r="K33" s="21"/>
      <c r="L33" s="21"/>
      <c r="M33" s="253"/>
    </row>
    <row r="34" spans="1:13">
      <c r="A34" s="3"/>
      <c r="B34" s="73"/>
      <c r="C34" s="21"/>
      <c r="D34" s="21"/>
      <c r="E34" s="21"/>
      <c r="F34" s="21"/>
      <c r="G34" s="85"/>
      <c r="H34" s="21"/>
      <c r="I34" s="86"/>
      <c r="J34" s="21"/>
      <c r="K34" s="21"/>
      <c r="L34" s="21"/>
      <c r="M34" s="253"/>
    </row>
    <row r="35" spans="1:13">
      <c r="A35" s="3"/>
      <c r="B35" s="73"/>
      <c r="C35" s="21"/>
      <c r="D35" s="21"/>
      <c r="E35" s="21"/>
      <c r="F35" s="21"/>
      <c r="G35" s="85"/>
      <c r="H35" s="21"/>
      <c r="I35" s="86"/>
      <c r="J35" s="21"/>
      <c r="K35" s="21"/>
      <c r="L35" s="21"/>
      <c r="M35" s="253"/>
    </row>
    <row r="36" spans="1:13">
      <c r="A36" s="3"/>
      <c r="B36" s="73"/>
      <c r="C36" s="21"/>
      <c r="D36" s="21"/>
      <c r="E36" s="21"/>
      <c r="F36" s="21"/>
      <c r="G36" s="85"/>
      <c r="H36" s="21"/>
      <c r="I36" s="86"/>
      <c r="J36" s="21"/>
      <c r="K36" s="21"/>
      <c r="L36" s="21"/>
      <c r="M36" s="253"/>
    </row>
    <row r="37" spans="1:13">
      <c r="A37" s="3"/>
      <c r="B37" s="73"/>
      <c r="C37" s="21"/>
      <c r="D37" s="21"/>
      <c r="E37" s="21"/>
      <c r="F37" s="21"/>
      <c r="G37" s="85"/>
      <c r="H37" s="21"/>
      <c r="I37" s="86"/>
      <c r="J37" s="21"/>
      <c r="K37" s="21"/>
      <c r="L37" s="21"/>
      <c r="M37" s="253"/>
    </row>
    <row r="38" spans="1:13">
      <c r="A38" s="3"/>
      <c r="B38" s="73"/>
      <c r="C38" s="21"/>
      <c r="D38" s="21"/>
      <c r="E38" s="21"/>
      <c r="F38" s="21"/>
      <c r="G38" s="85"/>
      <c r="H38" s="21"/>
      <c r="I38" s="86"/>
      <c r="J38" s="21"/>
      <c r="K38" s="21"/>
      <c r="L38" s="21"/>
      <c r="M38" s="253"/>
    </row>
    <row r="39" spans="1:13">
      <c r="A39" s="3"/>
      <c r="B39" s="73"/>
      <c r="C39" s="21"/>
      <c r="D39" s="21"/>
      <c r="E39" s="21"/>
      <c r="F39" s="21"/>
      <c r="G39" s="85"/>
      <c r="H39" s="21"/>
      <c r="I39" s="86"/>
      <c r="J39" s="21"/>
      <c r="K39" s="21"/>
      <c r="L39" s="21"/>
      <c r="M39" s="253"/>
    </row>
    <row r="40" spans="1:13">
      <c r="A40" s="3"/>
      <c r="B40" s="73"/>
      <c r="C40" s="21"/>
      <c r="D40" s="21"/>
      <c r="E40" s="21"/>
      <c r="F40" s="21"/>
      <c r="G40" s="85"/>
      <c r="H40" s="21"/>
      <c r="I40" s="86"/>
      <c r="J40" s="21"/>
      <c r="K40" s="21"/>
      <c r="L40" s="21"/>
      <c r="M40" s="253"/>
    </row>
    <row r="41" spans="1:13">
      <c r="A41" s="3"/>
      <c r="B41" s="73"/>
      <c r="C41" s="21"/>
      <c r="D41" s="21"/>
      <c r="E41" s="21"/>
      <c r="F41" s="21"/>
      <c r="G41" s="85"/>
      <c r="H41" s="21"/>
      <c r="I41" s="86"/>
      <c r="J41" s="21"/>
      <c r="K41" s="21"/>
      <c r="L41" s="21"/>
      <c r="M41" s="253"/>
    </row>
    <row r="42" spans="1:13">
      <c r="A42" s="3"/>
      <c r="B42" s="73"/>
      <c r="C42" s="21"/>
      <c r="D42" s="21"/>
      <c r="E42" s="21"/>
      <c r="F42" s="21"/>
      <c r="G42" s="85"/>
      <c r="H42" s="21"/>
      <c r="I42" s="86"/>
      <c r="J42" s="21"/>
      <c r="K42" s="21"/>
      <c r="L42" s="21"/>
      <c r="M42" s="253"/>
    </row>
    <row r="43" spans="1:13">
      <c r="A43" s="3"/>
      <c r="B43" s="73"/>
      <c r="C43" s="21"/>
      <c r="D43" s="21"/>
      <c r="E43" s="21"/>
      <c r="F43" s="21"/>
      <c r="G43" s="85"/>
      <c r="H43" s="21"/>
      <c r="I43" s="86"/>
      <c r="J43" s="21"/>
      <c r="K43" s="21"/>
      <c r="L43" s="21"/>
      <c r="M43" s="253"/>
    </row>
    <row r="44" spans="1:13">
      <c r="A44" s="3"/>
      <c r="B44" s="73"/>
      <c r="C44" s="21"/>
      <c r="D44" s="21"/>
      <c r="E44" s="21"/>
      <c r="F44" s="21"/>
      <c r="G44" s="85"/>
      <c r="H44" s="21"/>
      <c r="I44" s="86"/>
      <c r="J44" s="21"/>
      <c r="K44" s="21"/>
      <c r="L44" s="21"/>
      <c r="M44" s="253"/>
    </row>
    <row r="45" spans="1:13">
      <c r="A45" s="3"/>
      <c r="B45" s="73"/>
      <c r="C45" s="21"/>
      <c r="D45" s="21"/>
      <c r="E45" s="21"/>
      <c r="F45" s="21"/>
      <c r="G45" s="85"/>
      <c r="H45" s="21"/>
      <c r="I45" s="86"/>
      <c r="J45" s="21"/>
      <c r="K45" s="21"/>
      <c r="L45" s="21"/>
      <c r="M45" s="253"/>
    </row>
    <row r="46" spans="1:13">
      <c r="A46" s="3"/>
      <c r="B46" s="86"/>
      <c r="C46" s="21"/>
      <c r="D46" s="21"/>
      <c r="E46" s="21"/>
      <c r="F46" s="21"/>
      <c r="G46" s="85"/>
      <c r="H46" s="21"/>
      <c r="I46" s="86"/>
      <c r="J46" s="21"/>
      <c r="K46" s="21"/>
      <c r="L46" s="21"/>
      <c r="M46" s="253"/>
    </row>
    <row r="47" spans="1:13">
      <c r="A47" s="3"/>
      <c r="B47" s="73"/>
      <c r="C47" s="21"/>
      <c r="D47" s="21"/>
      <c r="E47" s="21"/>
      <c r="F47" s="21"/>
      <c r="G47" s="85"/>
      <c r="H47" s="21"/>
      <c r="I47" s="86"/>
      <c r="J47" s="21"/>
      <c r="K47" s="21"/>
      <c r="L47" s="21"/>
      <c r="M47" s="253"/>
    </row>
    <row r="48" spans="1:13">
      <c r="A48" s="3"/>
      <c r="B48" s="86"/>
      <c r="C48" s="21"/>
      <c r="D48" s="21"/>
      <c r="E48" s="21"/>
      <c r="F48" s="21"/>
      <c r="G48" s="85"/>
      <c r="H48" s="21"/>
      <c r="I48" s="86"/>
      <c r="J48" s="21"/>
      <c r="K48" s="21"/>
      <c r="L48" s="21"/>
      <c r="M48" s="253"/>
    </row>
    <row r="49" spans="1:13">
      <c r="A49" s="3"/>
      <c r="B49" s="73"/>
      <c r="C49" s="21"/>
      <c r="D49" s="21"/>
      <c r="E49" s="21"/>
      <c r="F49" s="21"/>
      <c r="G49" s="85"/>
      <c r="H49" s="21"/>
      <c r="I49" s="86"/>
      <c r="J49" s="21"/>
      <c r="K49" s="21"/>
      <c r="L49" s="21"/>
      <c r="M49" s="253"/>
    </row>
    <row r="50" spans="1:13" ht="13.5" thickBot="1">
      <c r="A50" s="307"/>
      <c r="B50" s="152"/>
      <c r="C50" s="147"/>
      <c r="D50" s="147"/>
      <c r="E50" s="147"/>
      <c r="F50" s="147"/>
      <c r="G50" s="425"/>
      <c r="H50" s="147"/>
      <c r="I50" s="152"/>
      <c r="J50" s="147"/>
      <c r="K50" s="147"/>
      <c r="L50" s="147"/>
      <c r="M50" s="241"/>
    </row>
    <row r="51" spans="1:13">
      <c r="B51" s="21"/>
      <c r="C51" s="21"/>
      <c r="D51" s="21"/>
      <c r="E51" s="21"/>
      <c r="F51" s="21"/>
      <c r="G51" s="21"/>
      <c r="H51" s="21"/>
      <c r="I51" s="21"/>
      <c r="J51" s="21"/>
      <c r="K51" s="21"/>
      <c r="L51" s="21"/>
    </row>
    <row r="52" spans="1:13">
      <c r="D52" s="90" t="s">
        <v>180</v>
      </c>
    </row>
    <row r="53" spans="1:13">
      <c r="B53" s="1290" t="s">
        <v>7</v>
      </c>
      <c r="C53" s="1290"/>
      <c r="D53" s="1290" t="s">
        <v>181</v>
      </c>
      <c r="E53" s="1290"/>
      <c r="F53" s="1290"/>
      <c r="G53" s="1290"/>
      <c r="H53" s="1290"/>
      <c r="I53" s="1290"/>
      <c r="J53" s="1290"/>
      <c r="K53" s="1290"/>
      <c r="L53" s="1290"/>
    </row>
    <row r="54" spans="1:13">
      <c r="B54" s="1401"/>
      <c r="C54" s="1401"/>
      <c r="D54" s="1402"/>
      <c r="E54" s="1402"/>
      <c r="F54" s="1402"/>
      <c r="G54" s="1402"/>
      <c r="H54" s="1402"/>
      <c r="I54" s="1402"/>
      <c r="J54" s="1402"/>
      <c r="K54" s="1402"/>
      <c r="L54" s="1402"/>
    </row>
  </sheetData>
  <customSheetViews>
    <customSheetView guid="{4386EC60-C10A-4757-8A9B-A7E03A340F6B}" showPageBreaks="1" printArea="1">
      <selection activeCell="R42" sqref="R42"/>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13">
    <mergeCell ref="C13:F13"/>
    <mergeCell ref="A13:B13"/>
    <mergeCell ref="B54:C54"/>
    <mergeCell ref="D54:L54"/>
    <mergeCell ref="G19:I19"/>
    <mergeCell ref="B53:C53"/>
    <mergeCell ref="D53:L53"/>
    <mergeCell ref="A1:M1"/>
    <mergeCell ref="E3:H3"/>
    <mergeCell ref="E4:H4"/>
    <mergeCell ref="J4:L4"/>
    <mergeCell ref="J5:L5"/>
    <mergeCell ref="E5:H5"/>
  </mergeCells>
  <phoneticPr fontId="28" type="noConversion"/>
  <printOptions horizontalCentered="1"/>
  <pageMargins left="0.17" right="0.25" top="0.41" bottom="0.68" header="0.17" footer="0.16"/>
  <pageSetup scale="80" orientation="portrait" r:id="rId2"/>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54"/>
  <sheetViews>
    <sheetView view="pageLayout" zoomScaleNormal="100" workbookViewId="0">
      <selection activeCell="C9" sqref="C9"/>
    </sheetView>
  </sheetViews>
  <sheetFormatPr defaultColWidth="9.140625" defaultRowHeight="12.75"/>
  <cols>
    <col min="1" max="1" width="12.42578125" style="11" customWidth="1"/>
    <col min="2" max="2" width="15.140625" style="11" customWidth="1"/>
    <col min="3" max="3" width="17" style="2" customWidth="1"/>
    <col min="4" max="4" width="18.140625" style="2" customWidth="1"/>
    <col min="5" max="6" width="3" style="5" bestFit="1" customWidth="1"/>
    <col min="7" max="7" width="16.85546875" style="2" customWidth="1"/>
    <col min="8" max="8" width="14.5703125" style="5" customWidth="1"/>
    <col min="9" max="9" width="3" style="5" bestFit="1" customWidth="1"/>
    <col min="10" max="10" width="15.85546875" style="2" customWidth="1"/>
    <col min="11" max="11" width="3.28515625" style="5" bestFit="1" customWidth="1"/>
    <col min="12" max="12" width="3.28515625" style="31" bestFit="1" customWidth="1"/>
    <col min="13" max="13" width="11.140625" style="2" customWidth="1"/>
    <col min="14" max="14" width="10.140625" style="2" customWidth="1"/>
    <col min="15" max="15" width="12.42578125" style="2" customWidth="1"/>
    <col min="16" max="19" width="3" style="5" bestFit="1" customWidth="1"/>
    <col min="20" max="16384" width="9.140625" style="2"/>
  </cols>
  <sheetData>
    <row r="1" spans="1:19" ht="57" customHeight="1" thickBot="1">
      <c r="A1" s="1390" t="s">
        <v>643</v>
      </c>
      <c r="B1" s="1408"/>
      <c r="C1" s="1391"/>
      <c r="D1" s="1391"/>
      <c r="E1" s="1391"/>
      <c r="F1" s="1391"/>
      <c r="G1" s="1391"/>
      <c r="H1" s="1391"/>
      <c r="I1" s="1391"/>
      <c r="J1" s="1391"/>
      <c r="K1" s="1391"/>
      <c r="L1" s="1391"/>
      <c r="M1" s="1391"/>
      <c r="N1" s="1391"/>
      <c r="O1" s="1391"/>
      <c r="P1" s="1391"/>
      <c r="Q1" s="1391"/>
      <c r="R1" s="1391"/>
      <c r="S1" s="1392"/>
    </row>
    <row r="2" spans="1:19">
      <c r="A2" s="433"/>
      <c r="H2" s="416"/>
      <c r="I2" s="416"/>
      <c r="P2" s="2"/>
      <c r="S2" s="417"/>
    </row>
    <row r="3" spans="1:19">
      <c r="A3" s="433"/>
      <c r="H3" s="419"/>
      <c r="I3" s="419"/>
      <c r="P3" s="2"/>
      <c r="S3" s="417"/>
    </row>
    <row r="4" spans="1:19">
      <c r="A4" s="433" t="s">
        <v>10</v>
      </c>
      <c r="B4" s="193" t="str">
        <f>INTRO!C19</f>
        <v>PART NAME</v>
      </c>
      <c r="C4" s="9" t="s">
        <v>11</v>
      </c>
      <c r="D4" s="193" t="str">
        <f>INTRO!C21</f>
        <v>ERL</v>
      </c>
      <c r="E4" s="703"/>
      <c r="H4" s="419"/>
      <c r="I4" s="419"/>
      <c r="N4" s="9" t="s">
        <v>12</v>
      </c>
      <c r="O4" s="1393"/>
      <c r="P4" s="1393"/>
      <c r="Q4" s="1393"/>
      <c r="R4" s="1393"/>
      <c r="S4" s="417"/>
    </row>
    <row r="5" spans="1:19" ht="6.75" customHeight="1">
      <c r="A5" s="433"/>
      <c r="B5" s="2"/>
      <c r="D5" s="5"/>
      <c r="P5" s="2"/>
      <c r="S5" s="417"/>
    </row>
    <row r="6" spans="1:19">
      <c r="A6" s="433" t="s">
        <v>32</v>
      </c>
      <c r="B6" s="91" t="s">
        <v>465</v>
      </c>
      <c r="C6" s="91"/>
      <c r="D6" s="91"/>
      <c r="G6" s="2" t="s">
        <v>33</v>
      </c>
      <c r="H6" s="1393"/>
      <c r="I6" s="1393"/>
      <c r="J6" s="1393"/>
      <c r="K6" s="1393"/>
      <c r="L6" s="1393"/>
      <c r="N6" s="9" t="s">
        <v>13</v>
      </c>
      <c r="O6" s="1380"/>
      <c r="P6" s="1380"/>
      <c r="Q6" s="1380"/>
      <c r="R6" s="1380"/>
      <c r="S6" s="417"/>
    </row>
    <row r="7" spans="1:19" ht="6.75" customHeight="1">
      <c r="A7" s="433"/>
      <c r="P7" s="2"/>
      <c r="S7" s="417"/>
    </row>
    <row r="8" spans="1:19">
      <c r="A8" s="1409" t="s">
        <v>0</v>
      </c>
      <c r="B8" s="1378"/>
      <c r="C8" s="193" t="str">
        <f>INTRO!C23</f>
        <v>ENGINE MODEL</v>
      </c>
      <c r="D8" s="91"/>
      <c r="G8" s="9" t="s">
        <v>561</v>
      </c>
      <c r="H8" s="1380"/>
      <c r="I8" s="1380"/>
      <c r="J8" s="1380"/>
      <c r="K8" s="1380"/>
      <c r="L8" s="1380"/>
      <c r="N8" s="2" t="s">
        <v>14</v>
      </c>
      <c r="O8" s="1407"/>
      <c r="P8" s="1380"/>
      <c r="Q8" s="1380"/>
      <c r="R8" s="1380"/>
      <c r="S8" s="417"/>
    </row>
    <row r="9" spans="1:19" ht="6.75" customHeight="1">
      <c r="A9" s="433"/>
      <c r="P9" s="2"/>
      <c r="S9" s="417"/>
    </row>
    <row r="10" spans="1:19">
      <c r="A10" s="434" t="s">
        <v>185</v>
      </c>
      <c r="B10" s="135"/>
      <c r="C10" s="91"/>
      <c r="D10" s="91"/>
      <c r="N10" s="2" t="s">
        <v>15</v>
      </c>
      <c r="O10" s="1407"/>
      <c r="P10" s="1380"/>
      <c r="Q10" s="1380"/>
      <c r="R10" s="1380"/>
      <c r="S10" s="417"/>
    </row>
    <row r="11" spans="1:19" ht="8.25" customHeight="1">
      <c r="A11" s="433"/>
      <c r="S11" s="417"/>
    </row>
    <row r="12" spans="1:19" ht="9.75" customHeight="1">
      <c r="A12" s="1384" t="s">
        <v>558</v>
      </c>
      <c r="B12" s="1360" t="s">
        <v>559</v>
      </c>
      <c r="C12" s="1360" t="s">
        <v>187</v>
      </c>
      <c r="D12" s="1360" t="s">
        <v>188</v>
      </c>
      <c r="E12" s="1366" t="s">
        <v>761</v>
      </c>
      <c r="F12" s="1387" t="s">
        <v>762</v>
      </c>
      <c r="G12" s="1363" t="s">
        <v>763</v>
      </c>
      <c r="H12" s="92" t="s">
        <v>20</v>
      </c>
      <c r="I12" s="1366" t="s">
        <v>764</v>
      </c>
      <c r="J12" s="92" t="s">
        <v>20</v>
      </c>
      <c r="K12" s="1366" t="s">
        <v>765</v>
      </c>
      <c r="L12" s="1366" t="s">
        <v>766</v>
      </c>
      <c r="M12" s="1360" t="s">
        <v>189</v>
      </c>
      <c r="N12" s="1360" t="s">
        <v>190</v>
      </c>
      <c r="O12" s="1369" t="s">
        <v>23</v>
      </c>
      <c r="P12" s="1370"/>
      <c r="Q12" s="1370"/>
      <c r="R12" s="1370"/>
      <c r="S12" s="1371"/>
    </row>
    <row r="13" spans="1:19" ht="9.75" customHeight="1">
      <c r="A13" s="1385"/>
      <c r="B13" s="1361"/>
      <c r="C13" s="1361"/>
      <c r="D13" s="1361"/>
      <c r="E13" s="1375" t="s">
        <v>17</v>
      </c>
      <c r="F13" s="1388" t="s">
        <v>18</v>
      </c>
      <c r="G13" s="1364"/>
      <c r="H13" s="93" t="s">
        <v>34</v>
      </c>
      <c r="I13" s="1367"/>
      <c r="J13" s="93" t="s">
        <v>34</v>
      </c>
      <c r="K13" s="1367" t="s">
        <v>21</v>
      </c>
      <c r="L13" s="1367" t="s">
        <v>22</v>
      </c>
      <c r="M13" s="1361"/>
      <c r="N13" s="1361"/>
      <c r="O13" s="1372"/>
      <c r="P13" s="1373"/>
      <c r="Q13" s="1373"/>
      <c r="R13" s="1373"/>
      <c r="S13" s="1374"/>
    </row>
    <row r="14" spans="1:19" ht="9.75" customHeight="1">
      <c r="A14" s="1385"/>
      <c r="B14" s="1361"/>
      <c r="C14" s="1361"/>
      <c r="D14" s="1361"/>
      <c r="E14" s="1375" t="s">
        <v>21</v>
      </c>
      <c r="F14" s="1388" t="s">
        <v>24</v>
      </c>
      <c r="G14" s="1364"/>
      <c r="H14" s="93" t="s">
        <v>29</v>
      </c>
      <c r="I14" s="1367"/>
      <c r="J14" s="93" t="s">
        <v>29</v>
      </c>
      <c r="K14" s="1367" t="s">
        <v>25</v>
      </c>
      <c r="L14" s="1367" t="s">
        <v>26</v>
      </c>
      <c r="M14" s="1361"/>
      <c r="N14" s="1361"/>
      <c r="O14" s="1360" t="s">
        <v>767</v>
      </c>
      <c r="P14" s="1366" t="s">
        <v>768</v>
      </c>
      <c r="Q14" s="1366" t="s">
        <v>769</v>
      </c>
      <c r="R14" s="1366" t="s">
        <v>770</v>
      </c>
      <c r="S14" s="1381" t="s">
        <v>766</v>
      </c>
    </row>
    <row r="15" spans="1:19" ht="9.75" customHeight="1">
      <c r="A15" s="1385"/>
      <c r="B15" s="1361"/>
      <c r="C15" s="1361"/>
      <c r="D15" s="1361"/>
      <c r="E15" s="1375" t="s">
        <v>27</v>
      </c>
      <c r="F15" s="1388" t="s">
        <v>28</v>
      </c>
      <c r="G15" s="1364"/>
      <c r="H15" s="546" t="s">
        <v>771</v>
      </c>
      <c r="I15" s="1367"/>
      <c r="J15" s="546" t="s">
        <v>772</v>
      </c>
      <c r="K15" s="1367" t="s">
        <v>21</v>
      </c>
      <c r="L15" s="1367" t="s">
        <v>30</v>
      </c>
      <c r="M15" s="1361"/>
      <c r="N15" s="1361"/>
      <c r="O15" s="1361"/>
      <c r="P15" s="1375" t="s">
        <v>21</v>
      </c>
      <c r="Q15" s="1375" t="s">
        <v>19</v>
      </c>
      <c r="R15" s="1375" t="s">
        <v>21</v>
      </c>
      <c r="S15" s="1382" t="s">
        <v>26</v>
      </c>
    </row>
    <row r="16" spans="1:19" ht="14.25" customHeight="1">
      <c r="A16" s="1386"/>
      <c r="B16" s="1362"/>
      <c r="C16" s="1362"/>
      <c r="D16" s="1362"/>
      <c r="E16" s="1376"/>
      <c r="F16" s="1389" t="s">
        <v>28</v>
      </c>
      <c r="G16" s="1365"/>
      <c r="H16" s="261"/>
      <c r="I16" s="1368"/>
      <c r="J16" s="547"/>
      <c r="K16" s="1368" t="s">
        <v>19</v>
      </c>
      <c r="L16" s="1368"/>
      <c r="M16" s="1362"/>
      <c r="N16" s="1362"/>
      <c r="O16" s="1362"/>
      <c r="P16" s="1376" t="s">
        <v>27</v>
      </c>
      <c r="Q16" s="1376" t="s">
        <v>19</v>
      </c>
      <c r="R16" s="1376" t="s">
        <v>25</v>
      </c>
      <c r="S16" s="1383" t="s">
        <v>30</v>
      </c>
    </row>
    <row r="17" spans="1:19">
      <c r="A17" s="435"/>
      <c r="B17" s="95"/>
      <c r="C17" s="95"/>
      <c r="D17" s="95"/>
      <c r="E17" s="96"/>
      <c r="F17" s="96"/>
      <c r="G17" s="95"/>
      <c r="H17" s="96"/>
      <c r="I17" s="96"/>
      <c r="J17" s="95"/>
      <c r="K17" s="96"/>
      <c r="L17" s="141" t="str">
        <f>IF(E17&lt;&gt;"",E17*I17*K17,"")</f>
        <v/>
      </c>
      <c r="M17" s="110"/>
      <c r="N17" s="95"/>
      <c r="O17" s="95"/>
      <c r="P17" s="96"/>
      <c r="Q17" s="96"/>
      <c r="R17" s="96"/>
      <c r="S17" s="436" t="str">
        <f t="shared" ref="S17:S51" si="0">IF(P17&lt;&gt;"",P17*Q17*R17,"")</f>
        <v/>
      </c>
    </row>
    <row r="18" spans="1:19">
      <c r="A18" s="435"/>
      <c r="B18" s="95"/>
      <c r="C18" s="95"/>
      <c r="D18" s="95"/>
      <c r="E18" s="96"/>
      <c r="F18" s="96"/>
      <c r="G18" s="95"/>
      <c r="H18" s="96"/>
      <c r="I18" s="96"/>
      <c r="J18" s="95"/>
      <c r="K18" s="96"/>
      <c r="L18" s="141" t="str">
        <f t="shared" ref="L18:L51" si="1">IF(E18&lt;&gt;"",E18*I18*K18,"")</f>
        <v/>
      </c>
      <c r="M18" s="110"/>
      <c r="N18" s="95"/>
      <c r="O18" s="95"/>
      <c r="P18" s="96"/>
      <c r="Q18" s="96"/>
      <c r="R18" s="96"/>
      <c r="S18" s="436" t="str">
        <f t="shared" si="0"/>
        <v/>
      </c>
    </row>
    <row r="19" spans="1:19">
      <c r="A19" s="435"/>
      <c r="B19" s="95"/>
      <c r="C19" s="95"/>
      <c r="D19" s="95"/>
      <c r="E19" s="96"/>
      <c r="F19" s="96"/>
      <c r="G19" s="95"/>
      <c r="H19" s="96"/>
      <c r="I19" s="96"/>
      <c r="J19" s="95"/>
      <c r="K19" s="96"/>
      <c r="L19" s="141" t="str">
        <f t="shared" si="1"/>
        <v/>
      </c>
      <c r="M19" s="110"/>
      <c r="N19" s="95"/>
      <c r="O19" s="95"/>
      <c r="P19" s="96"/>
      <c r="Q19" s="96"/>
      <c r="R19" s="96"/>
      <c r="S19" s="436" t="str">
        <f t="shared" si="0"/>
        <v/>
      </c>
    </row>
    <row r="20" spans="1:19">
      <c r="A20" s="435"/>
      <c r="B20" s="95"/>
      <c r="C20" s="95"/>
      <c r="D20" s="95"/>
      <c r="E20" s="96"/>
      <c r="F20" s="96"/>
      <c r="G20" s="95"/>
      <c r="H20" s="96"/>
      <c r="I20" s="96"/>
      <c r="J20" s="95"/>
      <c r="K20" s="96"/>
      <c r="L20" s="141" t="str">
        <f t="shared" si="1"/>
        <v/>
      </c>
      <c r="M20" s="110"/>
      <c r="N20" s="95"/>
      <c r="O20" s="95"/>
      <c r="P20" s="96"/>
      <c r="Q20" s="96"/>
      <c r="R20" s="96"/>
      <c r="S20" s="436" t="str">
        <f t="shared" si="0"/>
        <v/>
      </c>
    </row>
    <row r="21" spans="1:19">
      <c r="A21" s="435"/>
      <c r="B21" s="95"/>
      <c r="C21" s="95"/>
      <c r="D21" s="95"/>
      <c r="E21" s="96"/>
      <c r="F21" s="96"/>
      <c r="G21" s="95"/>
      <c r="H21" s="96"/>
      <c r="I21" s="96"/>
      <c r="J21" s="95"/>
      <c r="K21" s="96"/>
      <c r="L21" s="141" t="str">
        <f t="shared" si="1"/>
        <v/>
      </c>
      <c r="M21" s="110"/>
      <c r="N21" s="95"/>
      <c r="O21" s="95"/>
      <c r="P21" s="96"/>
      <c r="Q21" s="96"/>
      <c r="R21" s="96"/>
      <c r="S21" s="436" t="str">
        <f t="shared" si="0"/>
        <v/>
      </c>
    </row>
    <row r="22" spans="1:19">
      <c r="A22" s="437"/>
      <c r="B22" s="98"/>
      <c r="C22" s="98"/>
      <c r="D22" s="98"/>
      <c r="E22" s="99"/>
      <c r="F22" s="99"/>
      <c r="G22" s="98"/>
      <c r="H22" s="99"/>
      <c r="I22" s="99"/>
      <c r="J22" s="98"/>
      <c r="K22" s="99"/>
      <c r="L22" s="141" t="str">
        <f t="shared" si="1"/>
        <v/>
      </c>
      <c r="M22" s="139"/>
      <c r="N22" s="98"/>
      <c r="O22" s="98"/>
      <c r="P22" s="99"/>
      <c r="Q22" s="99"/>
      <c r="R22" s="99"/>
      <c r="S22" s="436" t="str">
        <f t="shared" si="0"/>
        <v/>
      </c>
    </row>
    <row r="23" spans="1:19">
      <c r="A23" s="435"/>
      <c r="B23" s="95"/>
      <c r="C23" s="95"/>
      <c r="D23" s="95"/>
      <c r="E23" s="96"/>
      <c r="F23" s="96"/>
      <c r="G23" s="95"/>
      <c r="H23" s="96"/>
      <c r="I23" s="96"/>
      <c r="J23" s="95"/>
      <c r="K23" s="96"/>
      <c r="L23" s="140" t="str">
        <f t="shared" si="1"/>
        <v/>
      </c>
      <c r="M23" s="110"/>
      <c r="N23" s="95"/>
      <c r="O23" s="95"/>
      <c r="P23" s="96"/>
      <c r="Q23" s="96"/>
      <c r="R23" s="96"/>
      <c r="S23" s="438" t="str">
        <f t="shared" si="0"/>
        <v/>
      </c>
    </row>
    <row r="24" spans="1:19">
      <c r="A24" s="435"/>
      <c r="B24" s="95"/>
      <c r="C24" s="95"/>
      <c r="D24" s="95"/>
      <c r="E24" s="96"/>
      <c r="F24" s="96"/>
      <c r="G24" s="95"/>
      <c r="H24" s="96"/>
      <c r="I24" s="96"/>
      <c r="J24" s="95"/>
      <c r="K24" s="96"/>
      <c r="L24" s="141" t="str">
        <f t="shared" si="1"/>
        <v/>
      </c>
      <c r="M24" s="110"/>
      <c r="N24" s="95"/>
      <c r="O24" s="95"/>
      <c r="P24" s="96"/>
      <c r="Q24" s="96"/>
      <c r="R24" s="96"/>
      <c r="S24" s="436" t="str">
        <f t="shared" si="0"/>
        <v/>
      </c>
    </row>
    <row r="25" spans="1:19">
      <c r="A25" s="435"/>
      <c r="B25" s="95"/>
      <c r="C25" s="95"/>
      <c r="D25" s="95"/>
      <c r="E25" s="96"/>
      <c r="F25" s="96"/>
      <c r="G25" s="95"/>
      <c r="H25" s="96"/>
      <c r="I25" s="96"/>
      <c r="J25" s="95"/>
      <c r="K25" s="96"/>
      <c r="L25" s="141" t="str">
        <f t="shared" si="1"/>
        <v/>
      </c>
      <c r="M25" s="110"/>
      <c r="N25" s="95"/>
      <c r="O25" s="95"/>
      <c r="P25" s="96"/>
      <c r="Q25" s="96"/>
      <c r="R25" s="96"/>
      <c r="S25" s="436" t="str">
        <f t="shared" si="0"/>
        <v/>
      </c>
    </row>
    <row r="26" spans="1:19">
      <c r="A26" s="435"/>
      <c r="B26" s="95"/>
      <c r="C26" s="95"/>
      <c r="D26" s="95"/>
      <c r="E26" s="96"/>
      <c r="F26" s="96"/>
      <c r="G26" s="95"/>
      <c r="H26" s="96"/>
      <c r="I26" s="96"/>
      <c r="J26" s="95"/>
      <c r="K26" s="96"/>
      <c r="L26" s="141" t="str">
        <f t="shared" si="1"/>
        <v/>
      </c>
      <c r="M26" s="110"/>
      <c r="N26" s="95"/>
      <c r="O26" s="95"/>
      <c r="P26" s="96"/>
      <c r="Q26" s="96"/>
      <c r="R26" s="96"/>
      <c r="S26" s="436" t="str">
        <f t="shared" si="0"/>
        <v/>
      </c>
    </row>
    <row r="27" spans="1:19">
      <c r="A27" s="437"/>
      <c r="B27" s="98"/>
      <c r="C27" s="98"/>
      <c r="D27" s="98"/>
      <c r="E27" s="99"/>
      <c r="F27" s="99"/>
      <c r="G27" s="98"/>
      <c r="H27" s="99"/>
      <c r="I27" s="99"/>
      <c r="J27" s="98"/>
      <c r="K27" s="99"/>
      <c r="L27" s="142" t="str">
        <f t="shared" si="1"/>
        <v/>
      </c>
      <c r="M27" s="139"/>
      <c r="N27" s="98"/>
      <c r="O27" s="98"/>
      <c r="P27" s="99"/>
      <c r="Q27" s="99"/>
      <c r="R27" s="99"/>
      <c r="S27" s="439" t="str">
        <f t="shared" si="0"/>
        <v/>
      </c>
    </row>
    <row r="28" spans="1:19">
      <c r="A28" s="435"/>
      <c r="B28" s="95"/>
      <c r="C28" s="95"/>
      <c r="D28" s="95"/>
      <c r="E28" s="96"/>
      <c r="F28" s="96"/>
      <c r="G28" s="95"/>
      <c r="H28" s="96"/>
      <c r="I28" s="96"/>
      <c r="J28" s="95"/>
      <c r="K28" s="96"/>
      <c r="L28" s="141" t="str">
        <f t="shared" si="1"/>
        <v/>
      </c>
      <c r="M28" s="110"/>
      <c r="N28" s="95"/>
      <c r="O28" s="95"/>
      <c r="P28" s="96"/>
      <c r="Q28" s="96"/>
      <c r="R28" s="96"/>
      <c r="S28" s="436" t="str">
        <f t="shared" si="0"/>
        <v/>
      </c>
    </row>
    <row r="29" spans="1:19">
      <c r="A29" s="435"/>
      <c r="B29" s="95"/>
      <c r="C29" s="95"/>
      <c r="D29" s="95"/>
      <c r="E29" s="96"/>
      <c r="F29" s="96"/>
      <c r="G29" s="95"/>
      <c r="H29" s="96"/>
      <c r="I29" s="96"/>
      <c r="J29" s="95"/>
      <c r="K29" s="96"/>
      <c r="L29" s="141" t="str">
        <f t="shared" si="1"/>
        <v/>
      </c>
      <c r="M29" s="110"/>
      <c r="N29" s="95"/>
      <c r="O29" s="95"/>
      <c r="P29" s="96"/>
      <c r="Q29" s="96"/>
      <c r="R29" s="96"/>
      <c r="S29" s="436" t="str">
        <f t="shared" si="0"/>
        <v/>
      </c>
    </row>
    <row r="30" spans="1:19">
      <c r="A30" s="435"/>
      <c r="B30" s="95"/>
      <c r="C30" s="95"/>
      <c r="D30" s="95"/>
      <c r="E30" s="96"/>
      <c r="F30" s="96"/>
      <c r="G30" s="95"/>
      <c r="H30" s="96"/>
      <c r="I30" s="96"/>
      <c r="J30" s="95"/>
      <c r="K30" s="96"/>
      <c r="L30" s="141" t="str">
        <f t="shared" si="1"/>
        <v/>
      </c>
      <c r="M30" s="110"/>
      <c r="N30" s="95"/>
      <c r="O30" s="95"/>
      <c r="P30" s="96"/>
      <c r="Q30" s="96"/>
      <c r="R30" s="96"/>
      <c r="S30" s="436" t="str">
        <f t="shared" si="0"/>
        <v/>
      </c>
    </row>
    <row r="31" spans="1:19">
      <c r="A31" s="435"/>
      <c r="B31" s="95"/>
      <c r="C31" s="95"/>
      <c r="D31" s="95"/>
      <c r="E31" s="96"/>
      <c r="F31" s="96"/>
      <c r="G31" s="95"/>
      <c r="H31" s="96"/>
      <c r="I31" s="96"/>
      <c r="J31" s="95"/>
      <c r="K31" s="96"/>
      <c r="L31" s="141" t="str">
        <f t="shared" si="1"/>
        <v/>
      </c>
      <c r="M31" s="110"/>
      <c r="N31" s="95"/>
      <c r="O31" s="95"/>
      <c r="P31" s="96"/>
      <c r="Q31" s="96"/>
      <c r="R31" s="96"/>
      <c r="S31" s="436" t="str">
        <f t="shared" si="0"/>
        <v/>
      </c>
    </row>
    <row r="32" spans="1:19">
      <c r="A32" s="437"/>
      <c r="B32" s="98"/>
      <c r="C32" s="98"/>
      <c r="D32" s="98"/>
      <c r="E32" s="99"/>
      <c r="F32" s="99"/>
      <c r="G32" s="98"/>
      <c r="H32" s="99"/>
      <c r="I32" s="99"/>
      <c r="J32" s="98"/>
      <c r="K32" s="99"/>
      <c r="L32" s="141" t="str">
        <f t="shared" si="1"/>
        <v/>
      </c>
      <c r="M32" s="139"/>
      <c r="N32" s="98"/>
      <c r="O32" s="98"/>
      <c r="P32" s="99"/>
      <c r="Q32" s="99"/>
      <c r="R32" s="99"/>
      <c r="S32" s="436" t="str">
        <f t="shared" si="0"/>
        <v/>
      </c>
    </row>
    <row r="33" spans="1:19">
      <c r="A33" s="435"/>
      <c r="B33" s="95"/>
      <c r="C33" s="95"/>
      <c r="D33" s="95"/>
      <c r="E33" s="96"/>
      <c r="F33" s="96"/>
      <c r="G33" s="95"/>
      <c r="H33" s="96"/>
      <c r="I33" s="96"/>
      <c r="J33" s="95"/>
      <c r="K33" s="96"/>
      <c r="L33" s="140" t="str">
        <f t="shared" si="1"/>
        <v/>
      </c>
      <c r="M33" s="110"/>
      <c r="N33" s="95"/>
      <c r="O33" s="95"/>
      <c r="P33" s="96"/>
      <c r="Q33" s="96"/>
      <c r="R33" s="96"/>
      <c r="S33" s="438" t="str">
        <f t="shared" si="0"/>
        <v/>
      </c>
    </row>
    <row r="34" spans="1:19">
      <c r="A34" s="435"/>
      <c r="B34" s="95"/>
      <c r="C34" s="95"/>
      <c r="D34" s="95"/>
      <c r="E34" s="96"/>
      <c r="F34" s="96"/>
      <c r="G34" s="95"/>
      <c r="H34" s="96"/>
      <c r="I34" s="96"/>
      <c r="J34" s="95"/>
      <c r="K34" s="96"/>
      <c r="L34" s="141" t="str">
        <f t="shared" si="1"/>
        <v/>
      </c>
      <c r="M34" s="110"/>
      <c r="N34" s="95"/>
      <c r="O34" s="95"/>
      <c r="P34" s="96"/>
      <c r="Q34" s="96"/>
      <c r="R34" s="96"/>
      <c r="S34" s="436" t="str">
        <f t="shared" si="0"/>
        <v/>
      </c>
    </row>
    <row r="35" spans="1:19">
      <c r="A35" s="435"/>
      <c r="B35" s="95"/>
      <c r="C35" s="95"/>
      <c r="D35" s="95"/>
      <c r="E35" s="96"/>
      <c r="F35" s="96"/>
      <c r="G35" s="95"/>
      <c r="H35" s="96"/>
      <c r="I35" s="96"/>
      <c r="J35" s="95"/>
      <c r="K35" s="96"/>
      <c r="L35" s="141" t="str">
        <f t="shared" si="1"/>
        <v/>
      </c>
      <c r="M35" s="110"/>
      <c r="N35" s="95"/>
      <c r="O35" s="95"/>
      <c r="P35" s="96"/>
      <c r="Q35" s="96"/>
      <c r="R35" s="96"/>
      <c r="S35" s="436" t="str">
        <f t="shared" si="0"/>
        <v/>
      </c>
    </row>
    <row r="36" spans="1:19">
      <c r="A36" s="435"/>
      <c r="B36" s="95"/>
      <c r="C36" s="95"/>
      <c r="D36" s="95"/>
      <c r="E36" s="96"/>
      <c r="F36" s="96"/>
      <c r="G36" s="95"/>
      <c r="H36" s="96"/>
      <c r="I36" s="96"/>
      <c r="J36" s="95"/>
      <c r="K36" s="96"/>
      <c r="L36" s="141" t="str">
        <f t="shared" si="1"/>
        <v/>
      </c>
      <c r="M36" s="110"/>
      <c r="N36" s="95"/>
      <c r="O36" s="95"/>
      <c r="P36" s="96"/>
      <c r="Q36" s="96"/>
      <c r="R36" s="96"/>
      <c r="S36" s="436" t="str">
        <f t="shared" si="0"/>
        <v/>
      </c>
    </row>
    <row r="37" spans="1:19">
      <c r="A37" s="437"/>
      <c r="B37" s="98"/>
      <c r="C37" s="98"/>
      <c r="D37" s="98"/>
      <c r="E37" s="99"/>
      <c r="F37" s="99"/>
      <c r="G37" s="98"/>
      <c r="H37" s="99"/>
      <c r="I37" s="99"/>
      <c r="J37" s="98"/>
      <c r="K37" s="99"/>
      <c r="L37" s="142" t="str">
        <f t="shared" si="1"/>
        <v/>
      </c>
      <c r="M37" s="139"/>
      <c r="N37" s="98"/>
      <c r="O37" s="98"/>
      <c r="P37" s="99"/>
      <c r="Q37" s="99"/>
      <c r="R37" s="99"/>
      <c r="S37" s="439" t="str">
        <f t="shared" si="0"/>
        <v/>
      </c>
    </row>
    <row r="38" spans="1:19">
      <c r="A38" s="435"/>
      <c r="B38" s="95"/>
      <c r="C38" s="95"/>
      <c r="D38" s="95"/>
      <c r="E38" s="96"/>
      <c r="F38" s="96"/>
      <c r="G38" s="95"/>
      <c r="H38" s="96"/>
      <c r="I38" s="96"/>
      <c r="J38" s="95"/>
      <c r="K38" s="96"/>
      <c r="L38" s="141" t="str">
        <f t="shared" si="1"/>
        <v/>
      </c>
      <c r="M38" s="110"/>
      <c r="N38" s="95"/>
      <c r="O38" s="95"/>
      <c r="P38" s="96"/>
      <c r="Q38" s="96"/>
      <c r="R38" s="96"/>
      <c r="S38" s="436" t="str">
        <f t="shared" si="0"/>
        <v/>
      </c>
    </row>
    <row r="39" spans="1:19">
      <c r="A39" s="435"/>
      <c r="B39" s="102"/>
      <c r="C39" s="102"/>
      <c r="D39" s="102"/>
      <c r="E39" s="97"/>
      <c r="F39" s="97"/>
      <c r="G39" s="102"/>
      <c r="H39" s="97"/>
      <c r="I39" s="97"/>
      <c r="J39" s="102"/>
      <c r="K39" s="97"/>
      <c r="L39" s="141" t="str">
        <f t="shared" si="1"/>
        <v/>
      </c>
      <c r="M39" s="137"/>
      <c r="N39" s="102"/>
      <c r="O39" s="102"/>
      <c r="P39" s="97"/>
      <c r="Q39" s="97"/>
      <c r="R39" s="97"/>
      <c r="S39" s="436" t="str">
        <f t="shared" si="0"/>
        <v/>
      </c>
    </row>
    <row r="40" spans="1:19">
      <c r="A40" s="435"/>
      <c r="B40" s="102"/>
      <c r="C40" s="102"/>
      <c r="D40" s="102"/>
      <c r="E40" s="97"/>
      <c r="F40" s="97"/>
      <c r="G40" s="102"/>
      <c r="H40" s="97"/>
      <c r="I40" s="97"/>
      <c r="J40" s="102"/>
      <c r="K40" s="97"/>
      <c r="L40" s="141" t="str">
        <f t="shared" si="1"/>
        <v/>
      </c>
      <c r="M40" s="137"/>
      <c r="N40" s="102"/>
      <c r="O40" s="102"/>
      <c r="P40" s="97"/>
      <c r="Q40" s="97"/>
      <c r="R40" s="97"/>
      <c r="S40" s="436" t="str">
        <f t="shared" si="0"/>
        <v/>
      </c>
    </row>
    <row r="41" spans="1:19">
      <c r="A41" s="435"/>
      <c r="B41" s="102"/>
      <c r="C41" s="102"/>
      <c r="D41" s="102"/>
      <c r="E41" s="97"/>
      <c r="F41" s="97"/>
      <c r="G41" s="102"/>
      <c r="H41" s="97"/>
      <c r="I41" s="97"/>
      <c r="J41" s="102"/>
      <c r="K41" s="97"/>
      <c r="L41" s="141" t="str">
        <f t="shared" si="1"/>
        <v/>
      </c>
      <c r="M41" s="137"/>
      <c r="N41" s="102"/>
      <c r="O41" s="102"/>
      <c r="P41" s="97"/>
      <c r="Q41" s="97"/>
      <c r="R41" s="97"/>
      <c r="S41" s="436" t="str">
        <f t="shared" si="0"/>
        <v/>
      </c>
    </row>
    <row r="42" spans="1:19">
      <c r="A42" s="435"/>
      <c r="B42" s="102"/>
      <c r="C42" s="102"/>
      <c r="D42" s="102"/>
      <c r="E42" s="97"/>
      <c r="F42" s="97"/>
      <c r="G42" s="102"/>
      <c r="H42" s="97"/>
      <c r="I42" s="97"/>
      <c r="J42" s="102"/>
      <c r="K42" s="97"/>
      <c r="L42" s="141" t="str">
        <f t="shared" si="1"/>
        <v/>
      </c>
      <c r="M42" s="110"/>
      <c r="N42" s="95"/>
      <c r="O42" s="95"/>
      <c r="P42" s="96"/>
      <c r="Q42" s="96"/>
      <c r="R42" s="96"/>
      <c r="S42" s="436" t="str">
        <f t="shared" si="0"/>
        <v/>
      </c>
    </row>
    <row r="43" spans="1:19">
      <c r="A43" s="440"/>
      <c r="B43" s="111"/>
      <c r="C43" s="111"/>
      <c r="D43" s="111"/>
      <c r="E43" s="101"/>
      <c r="F43" s="112"/>
      <c r="G43" s="102"/>
      <c r="H43" s="97"/>
      <c r="I43" s="97"/>
      <c r="J43" s="102"/>
      <c r="K43" s="97"/>
      <c r="L43" s="141" t="str">
        <f t="shared" si="1"/>
        <v/>
      </c>
      <c r="M43" s="113"/>
      <c r="N43" s="114"/>
      <c r="O43" s="114"/>
      <c r="P43" s="115"/>
      <c r="Q43" s="115"/>
      <c r="R43" s="115"/>
      <c r="S43" s="436" t="str">
        <f t="shared" si="0"/>
        <v/>
      </c>
    </row>
    <row r="44" spans="1:19">
      <c r="A44" s="441"/>
      <c r="B44" s="104"/>
      <c r="C44" s="104"/>
      <c r="D44" s="103"/>
      <c r="E44" s="116"/>
      <c r="F44" s="105"/>
      <c r="G44" s="98"/>
      <c r="H44" s="99"/>
      <c r="I44" s="99"/>
      <c r="J44" s="98"/>
      <c r="K44" s="99"/>
      <c r="L44" s="141" t="str">
        <f t="shared" si="1"/>
        <v/>
      </c>
      <c r="M44" s="138"/>
      <c r="N44" s="104"/>
      <c r="O44" s="104"/>
      <c r="P44" s="106"/>
      <c r="Q44" s="106"/>
      <c r="R44" s="106"/>
      <c r="S44" s="436" t="str">
        <f t="shared" si="0"/>
        <v/>
      </c>
    </row>
    <row r="45" spans="1:19">
      <c r="A45" s="442"/>
      <c r="B45" s="107"/>
      <c r="C45" s="107"/>
      <c r="D45" s="100"/>
      <c r="E45" s="117"/>
      <c r="F45" s="108"/>
      <c r="G45" s="95"/>
      <c r="H45" s="96"/>
      <c r="I45" s="96"/>
      <c r="J45" s="95"/>
      <c r="K45" s="96"/>
      <c r="L45" s="140" t="str">
        <f t="shared" si="1"/>
        <v/>
      </c>
      <c r="M45" s="113"/>
      <c r="N45" s="107"/>
      <c r="O45" s="107"/>
      <c r="P45" s="109"/>
      <c r="Q45" s="109"/>
      <c r="R45" s="109"/>
      <c r="S45" s="438" t="str">
        <f t="shared" si="0"/>
        <v/>
      </c>
    </row>
    <row r="46" spans="1:19">
      <c r="A46" s="441"/>
      <c r="B46" s="104"/>
      <c r="C46" s="104"/>
      <c r="D46" s="103"/>
      <c r="E46" s="116"/>
      <c r="F46" s="105"/>
      <c r="G46" s="98"/>
      <c r="H46" s="99"/>
      <c r="I46" s="99"/>
      <c r="J46" s="98"/>
      <c r="K46" s="99"/>
      <c r="L46" s="142" t="str">
        <f t="shared" si="1"/>
        <v/>
      </c>
      <c r="M46" s="138"/>
      <c r="N46" s="104"/>
      <c r="O46" s="104"/>
      <c r="P46" s="106"/>
      <c r="Q46" s="106"/>
      <c r="R46" s="106"/>
      <c r="S46" s="439" t="str">
        <f t="shared" si="0"/>
        <v/>
      </c>
    </row>
    <row r="47" spans="1:19">
      <c r="A47" s="442"/>
      <c r="B47" s="107"/>
      <c r="C47" s="107"/>
      <c r="D47" s="100"/>
      <c r="E47" s="117"/>
      <c r="F47" s="108"/>
      <c r="G47" s="95"/>
      <c r="H47" s="96"/>
      <c r="I47" s="96"/>
      <c r="J47" s="95"/>
      <c r="K47" s="96"/>
      <c r="L47" s="140" t="str">
        <f t="shared" si="1"/>
        <v/>
      </c>
      <c r="M47" s="113"/>
      <c r="N47" s="107"/>
      <c r="O47" s="107"/>
      <c r="P47" s="109"/>
      <c r="Q47" s="109"/>
      <c r="R47" s="109"/>
      <c r="S47" s="436" t="str">
        <f t="shared" si="0"/>
        <v/>
      </c>
    </row>
    <row r="48" spans="1:19">
      <c r="A48" s="442"/>
      <c r="B48" s="107"/>
      <c r="C48" s="107"/>
      <c r="D48" s="100"/>
      <c r="E48" s="117"/>
      <c r="F48" s="108"/>
      <c r="G48" s="95"/>
      <c r="H48" s="96"/>
      <c r="I48" s="96"/>
      <c r="J48" s="95"/>
      <c r="K48" s="96"/>
      <c r="L48" s="141" t="str">
        <f t="shared" si="1"/>
        <v/>
      </c>
      <c r="M48" s="113"/>
      <c r="N48" s="107"/>
      <c r="O48" s="107"/>
      <c r="P48" s="109"/>
      <c r="Q48" s="109"/>
      <c r="R48" s="109"/>
      <c r="S48" s="436" t="str">
        <f t="shared" si="0"/>
        <v/>
      </c>
    </row>
    <row r="49" spans="1:19">
      <c r="A49" s="441"/>
      <c r="B49" s="104"/>
      <c r="C49" s="104"/>
      <c r="D49" s="103"/>
      <c r="E49" s="116"/>
      <c r="F49" s="105"/>
      <c r="G49" s="98"/>
      <c r="H49" s="99"/>
      <c r="I49" s="99"/>
      <c r="J49" s="98"/>
      <c r="K49" s="99"/>
      <c r="L49" s="142" t="str">
        <f t="shared" si="1"/>
        <v/>
      </c>
      <c r="M49" s="138"/>
      <c r="N49" s="104"/>
      <c r="O49" s="104"/>
      <c r="P49" s="106"/>
      <c r="Q49" s="106"/>
      <c r="R49" s="106"/>
      <c r="S49" s="436" t="str">
        <f t="shared" si="0"/>
        <v/>
      </c>
    </row>
    <row r="50" spans="1:19">
      <c r="A50" s="443"/>
      <c r="B50" s="363"/>
      <c r="C50" s="364"/>
      <c r="D50" s="364"/>
      <c r="E50" s="365"/>
      <c r="F50" s="365"/>
      <c r="G50" s="364"/>
      <c r="H50" s="365"/>
      <c r="I50" s="365"/>
      <c r="J50" s="364"/>
      <c r="K50" s="365"/>
      <c r="L50" s="140" t="str">
        <f t="shared" si="1"/>
        <v/>
      </c>
      <c r="M50" s="366"/>
      <c r="N50" s="364"/>
      <c r="O50" s="364"/>
      <c r="P50" s="365"/>
      <c r="Q50" s="365"/>
      <c r="R50" s="365"/>
      <c r="S50" s="438" t="str">
        <f t="shared" si="0"/>
        <v/>
      </c>
    </row>
    <row r="51" spans="1:19" ht="13.5" thickBot="1">
      <c r="A51" s="444"/>
      <c r="B51" s="445"/>
      <c r="C51" s="446"/>
      <c r="D51" s="446"/>
      <c r="E51" s="447"/>
      <c r="F51" s="447"/>
      <c r="G51" s="446"/>
      <c r="H51" s="447"/>
      <c r="I51" s="447"/>
      <c r="J51" s="446"/>
      <c r="K51" s="447"/>
      <c r="L51" s="448" t="str">
        <f t="shared" si="1"/>
        <v/>
      </c>
      <c r="M51" s="449"/>
      <c r="N51" s="446"/>
      <c r="O51" s="446"/>
      <c r="P51" s="447"/>
      <c r="Q51" s="447"/>
      <c r="R51" s="447"/>
      <c r="S51" s="450" t="str">
        <f t="shared" si="0"/>
        <v/>
      </c>
    </row>
    <row r="52" spans="1:19">
      <c r="A52" s="118"/>
      <c r="B52" s="118"/>
      <c r="C52" s="119"/>
      <c r="D52" s="1406"/>
      <c r="E52" s="1406"/>
      <c r="F52" s="1406"/>
      <c r="G52" s="1406"/>
      <c r="H52" s="1406"/>
      <c r="I52" s="1406"/>
      <c r="J52" s="1406"/>
      <c r="K52" s="1406"/>
      <c r="L52" s="1406"/>
      <c r="M52" s="1406"/>
      <c r="N52" s="1406"/>
      <c r="O52" s="1406"/>
      <c r="P52" s="1406"/>
      <c r="Q52" s="1406"/>
      <c r="R52" s="1406"/>
      <c r="S52" s="1406"/>
    </row>
    <row r="53" spans="1:19">
      <c r="A53" s="118"/>
      <c r="B53" s="118"/>
      <c r="C53" s="119"/>
      <c r="D53" s="118"/>
      <c r="E53" s="120"/>
      <c r="F53" s="120"/>
      <c r="G53" s="118"/>
      <c r="H53" s="120"/>
      <c r="I53" s="120"/>
      <c r="J53" s="118"/>
      <c r="K53" s="120"/>
      <c r="L53" s="117"/>
      <c r="M53" s="118"/>
      <c r="N53" s="118"/>
      <c r="O53" s="118"/>
    </row>
    <row r="54" spans="1:19">
      <c r="A54" s="118"/>
      <c r="B54" s="118"/>
      <c r="C54" s="119"/>
      <c r="D54" s="118"/>
      <c r="E54" s="120"/>
      <c r="F54" s="120"/>
      <c r="G54" s="118"/>
      <c r="H54" s="120"/>
      <c r="I54" s="120"/>
      <c r="J54" s="118"/>
      <c r="K54" s="120"/>
      <c r="L54" s="117"/>
      <c r="M54" s="118"/>
      <c r="N54" s="118"/>
      <c r="O54" s="118"/>
    </row>
  </sheetData>
  <mergeCells count="27">
    <mergeCell ref="A1:S1"/>
    <mergeCell ref="O4:R4"/>
    <mergeCell ref="H6:L6"/>
    <mergeCell ref="O6:R6"/>
    <mergeCell ref="A8:B8"/>
    <mergeCell ref="A12:A16"/>
    <mergeCell ref="B12:B16"/>
    <mergeCell ref="K12:K16"/>
    <mergeCell ref="O10:R10"/>
    <mergeCell ref="O8:R8"/>
    <mergeCell ref="O14:O16"/>
    <mergeCell ref="C12:C16"/>
    <mergeCell ref="D12:D16"/>
    <mergeCell ref="E12:E16"/>
    <mergeCell ref="G12:G16"/>
    <mergeCell ref="P14:P16"/>
    <mergeCell ref="H8:L8"/>
    <mergeCell ref="Q14:Q16"/>
    <mergeCell ref="R14:R16"/>
    <mergeCell ref="D52:S52"/>
    <mergeCell ref="L12:L16"/>
    <mergeCell ref="M12:M16"/>
    <mergeCell ref="N12:N16"/>
    <mergeCell ref="O12:S13"/>
    <mergeCell ref="S14:S16"/>
    <mergeCell ref="F12:F16"/>
    <mergeCell ref="I12:I16"/>
  </mergeCells>
  <conditionalFormatting sqref="L17:L21">
    <cfRule type="cellIs" dxfId="4" priority="1" stopIfTrue="1" operator="greaterThanOrEqual">
      <formula>$L69</formula>
    </cfRule>
  </conditionalFormatting>
  <conditionalFormatting sqref="L22:L34">
    <cfRule type="cellIs" dxfId="3" priority="2" stopIfTrue="1" operator="greaterThanOrEqual">
      <formula>$L80</formula>
    </cfRule>
  </conditionalFormatting>
  <conditionalFormatting sqref="L35:L37">
    <cfRule type="cellIs" dxfId="2" priority="3" stopIfTrue="1" operator="greaterThanOrEqual">
      <formula>$L104</formula>
    </cfRule>
  </conditionalFormatting>
  <conditionalFormatting sqref="L38:L41">
    <cfRule type="cellIs" dxfId="1" priority="4" stopIfTrue="1" operator="greaterThanOrEqual">
      <formula>$L112</formula>
    </cfRule>
  </conditionalFormatting>
  <conditionalFormatting sqref="L42:L51">
    <cfRule type="cellIs" dxfId="0" priority="5" stopIfTrue="1" operator="greaterThanOrEqual">
      <formula>$L122</formula>
    </cfRule>
  </conditionalFormatting>
  <pageMargins left="0.17" right="0.25" top="0.41" bottom="0.68" header="0.17" footer="0.16"/>
  <pageSetup scale="80" orientation="landscape" r:id="rId1"/>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FF00"/>
  </sheetPr>
  <dimension ref="A1:M50"/>
  <sheetViews>
    <sheetView view="pageLayout" zoomScaleNormal="100" workbookViewId="0">
      <selection sqref="A1:M1"/>
    </sheetView>
  </sheetViews>
  <sheetFormatPr defaultColWidth="9.140625" defaultRowHeight="12.75"/>
  <cols>
    <col min="1" max="1" width="7.5703125" style="2" customWidth="1"/>
    <col min="2" max="3" width="15.85546875" style="2" customWidth="1"/>
    <col min="4" max="4" width="4.85546875" style="2" customWidth="1"/>
    <col min="5" max="6" width="19.5703125" style="2" customWidth="1"/>
    <col min="7" max="7" width="8.28515625" style="2" customWidth="1"/>
    <col min="8" max="8" width="15.28515625" style="2" bestFit="1" customWidth="1"/>
    <col min="9" max="9" width="11.85546875" style="2" bestFit="1" customWidth="1"/>
    <col min="10" max="11" width="8.5703125" style="2" customWidth="1"/>
    <col min="12" max="12" width="15.85546875" style="2" customWidth="1"/>
    <col min="13" max="13" width="13.140625" style="2" customWidth="1"/>
    <col min="14" max="16384" width="9.140625" style="2"/>
  </cols>
  <sheetData>
    <row r="1" spans="1:13" ht="57" customHeight="1" thickBot="1">
      <c r="A1" s="1390" t="s">
        <v>644</v>
      </c>
      <c r="B1" s="1415"/>
      <c r="C1" s="1415"/>
      <c r="D1" s="1415"/>
      <c r="E1" s="1415"/>
      <c r="F1" s="1415"/>
      <c r="G1" s="1415"/>
      <c r="H1" s="1415"/>
      <c r="I1" s="1415"/>
      <c r="J1" s="1415"/>
      <c r="K1" s="1415"/>
      <c r="L1" s="1415"/>
      <c r="M1" s="1416"/>
    </row>
    <row r="2" spans="1:13" s="10" customFormat="1" ht="17.25" customHeight="1">
      <c r="A2" s="305"/>
      <c r="M2" s="426"/>
    </row>
    <row r="3" spans="1:13" s="10" customFormat="1" ht="11.25" customHeight="1">
      <c r="A3" s="415" t="s">
        <v>35</v>
      </c>
      <c r="B3" s="122"/>
      <c r="C3" s="122"/>
      <c r="D3" s="123"/>
      <c r="E3" s="121" t="s">
        <v>36</v>
      </c>
      <c r="F3" s="122"/>
      <c r="G3" s="122"/>
      <c r="H3" s="122"/>
      <c r="I3" s="123"/>
      <c r="J3" s="121" t="s">
        <v>14</v>
      </c>
      <c r="K3" s="122"/>
      <c r="L3" s="121" t="s">
        <v>15</v>
      </c>
      <c r="M3" s="427"/>
    </row>
    <row r="4" spans="1:13" s="8" customFormat="1">
      <c r="A4" s="428"/>
      <c r="B4" s="124"/>
      <c r="C4" s="124"/>
      <c r="D4" s="125"/>
      <c r="E4" s="1413"/>
      <c r="F4" s="1414"/>
      <c r="G4" s="1414"/>
      <c r="H4" s="126"/>
      <c r="I4" s="127"/>
      <c r="J4" s="1424">
        <v>35065</v>
      </c>
      <c r="K4" s="1425"/>
      <c r="L4" s="1424">
        <v>35065</v>
      </c>
      <c r="M4" s="1426"/>
    </row>
    <row r="5" spans="1:13" s="10" customFormat="1" ht="11.25">
      <c r="A5" s="415" t="s">
        <v>37</v>
      </c>
      <c r="B5" s="122"/>
      <c r="C5" s="122"/>
      <c r="D5" s="123"/>
      <c r="E5" s="121" t="s">
        <v>8</v>
      </c>
      <c r="F5" s="122"/>
      <c r="G5" s="122"/>
      <c r="H5" s="122"/>
      <c r="I5" s="123"/>
      <c r="J5" s="121" t="s">
        <v>38</v>
      </c>
      <c r="K5" s="122"/>
      <c r="L5" s="122"/>
      <c r="M5" s="427"/>
    </row>
    <row r="6" spans="1:13" s="8" customFormat="1">
      <c r="A6" s="429" t="str">
        <f>INTRO!C20</f>
        <v>PART NUMBER</v>
      </c>
      <c r="B6" s="124"/>
      <c r="C6" s="124"/>
      <c r="D6" s="128"/>
      <c r="E6" s="129"/>
      <c r="F6" s="124"/>
      <c r="G6" s="124"/>
      <c r="H6" s="124"/>
      <c r="I6" s="125"/>
      <c r="J6" s="130"/>
      <c r="K6" s="131"/>
      <c r="L6" s="131"/>
      <c r="M6" s="430"/>
    </row>
    <row r="7" spans="1:13" s="10" customFormat="1" ht="11.25">
      <c r="A7" s="415" t="s">
        <v>39</v>
      </c>
      <c r="B7" s="122"/>
      <c r="C7" s="122"/>
      <c r="D7" s="123"/>
      <c r="E7" s="121" t="s">
        <v>40</v>
      </c>
      <c r="F7" s="122"/>
      <c r="G7" s="122"/>
      <c r="H7" s="122"/>
      <c r="I7" s="123"/>
      <c r="J7" s="121" t="s">
        <v>41</v>
      </c>
      <c r="K7" s="122"/>
      <c r="L7" s="122"/>
      <c r="M7" s="427"/>
    </row>
    <row r="8" spans="1:13" s="8" customFormat="1">
      <c r="A8" s="429" t="str">
        <f>INTRO!C19</f>
        <v>PART NAME</v>
      </c>
      <c r="B8" s="124"/>
      <c r="C8" s="124"/>
      <c r="D8" s="125"/>
      <c r="E8" s="129"/>
      <c r="F8" s="124"/>
      <c r="G8" s="124"/>
      <c r="H8" s="124"/>
      <c r="I8" s="125"/>
      <c r="J8" s="130"/>
      <c r="K8" s="131"/>
      <c r="L8" s="131"/>
      <c r="M8" s="430"/>
    </row>
    <row r="9" spans="1:13" s="10" customFormat="1" ht="11.25">
      <c r="A9" s="415" t="s">
        <v>42</v>
      </c>
      <c r="B9" s="122"/>
      <c r="C9" s="121" t="s">
        <v>192</v>
      </c>
      <c r="D9" s="123"/>
      <c r="E9" s="121" t="s">
        <v>43</v>
      </c>
      <c r="F9" s="122"/>
      <c r="G9" s="122"/>
      <c r="H9" s="122"/>
      <c r="I9" s="123"/>
      <c r="J9" s="121" t="s">
        <v>43</v>
      </c>
      <c r="K9" s="122"/>
      <c r="L9" s="122"/>
      <c r="M9" s="427"/>
    </row>
    <row r="10" spans="1:13" s="8" customFormat="1">
      <c r="A10" s="428"/>
      <c r="B10" s="124"/>
      <c r="C10" s="1419">
        <f>INTRO!C27</f>
        <v>101112</v>
      </c>
      <c r="D10" s="1420"/>
      <c r="E10" s="129"/>
      <c r="F10" s="124"/>
      <c r="G10" s="124"/>
      <c r="H10" s="124"/>
      <c r="I10" s="125"/>
      <c r="J10" s="130"/>
      <c r="K10" s="131"/>
      <c r="L10" s="131"/>
      <c r="M10" s="430"/>
    </row>
    <row r="11" spans="1:13" s="31" customFormat="1" ht="9.75" customHeight="1">
      <c r="A11" s="1384" t="s">
        <v>193</v>
      </c>
      <c r="B11" s="1360" t="s">
        <v>194</v>
      </c>
      <c r="C11" s="1360" t="s">
        <v>195</v>
      </c>
      <c r="D11" s="1369" t="s">
        <v>5</v>
      </c>
      <c r="E11" s="1370"/>
      <c r="F11" s="1417"/>
      <c r="G11" s="1360" t="s">
        <v>196</v>
      </c>
      <c r="H11" s="1369" t="s">
        <v>44</v>
      </c>
      <c r="I11" s="1370"/>
      <c r="J11" s="1370"/>
      <c r="K11" s="1370"/>
      <c r="L11" s="1417"/>
      <c r="M11" s="1421" t="s">
        <v>197</v>
      </c>
    </row>
    <row r="12" spans="1:13" s="31" customFormat="1" ht="9.75" customHeight="1">
      <c r="A12" s="1385"/>
      <c r="B12" s="1361"/>
      <c r="C12" s="1361"/>
      <c r="D12" s="1372"/>
      <c r="E12" s="1373"/>
      <c r="F12" s="1418"/>
      <c r="G12" s="1361"/>
      <c r="H12" s="1372"/>
      <c r="I12" s="1373"/>
      <c r="J12" s="1373"/>
      <c r="K12" s="1373"/>
      <c r="L12" s="1418"/>
      <c r="M12" s="1422"/>
    </row>
    <row r="13" spans="1:13" s="31" customFormat="1" ht="9.75" customHeight="1">
      <c r="A13" s="1385"/>
      <c r="B13" s="1361"/>
      <c r="C13" s="1361"/>
      <c r="D13" s="1410" t="s">
        <v>48</v>
      </c>
      <c r="E13" s="1410" t="s">
        <v>49</v>
      </c>
      <c r="F13" s="1410" t="s">
        <v>6</v>
      </c>
      <c r="G13" s="1361"/>
      <c r="H13" s="93" t="s">
        <v>45</v>
      </c>
      <c r="I13" s="92" t="s">
        <v>46</v>
      </c>
      <c r="J13" s="132" t="s">
        <v>47</v>
      </c>
      <c r="K13" s="133"/>
      <c r="L13" s="1360" t="s">
        <v>198</v>
      </c>
      <c r="M13" s="1422"/>
    </row>
    <row r="14" spans="1:13" s="31" customFormat="1" ht="9.75" customHeight="1">
      <c r="A14" s="1385"/>
      <c r="B14" s="1361"/>
      <c r="C14" s="1361"/>
      <c r="D14" s="1411"/>
      <c r="E14" s="1411"/>
      <c r="F14" s="1411"/>
      <c r="G14" s="1361"/>
      <c r="H14" s="93" t="s">
        <v>50</v>
      </c>
      <c r="I14" s="93" t="s">
        <v>51</v>
      </c>
      <c r="J14" s="1410" t="s">
        <v>52</v>
      </c>
      <c r="K14" s="1410" t="s">
        <v>53</v>
      </c>
      <c r="L14" s="1361"/>
      <c r="M14" s="1422"/>
    </row>
    <row r="15" spans="1:13" s="31" customFormat="1" ht="9.75" customHeight="1">
      <c r="A15" s="1386"/>
      <c r="B15" s="1362"/>
      <c r="C15" s="1362"/>
      <c r="D15" s="1412"/>
      <c r="E15" s="1412"/>
      <c r="F15" s="1412"/>
      <c r="G15" s="1362"/>
      <c r="H15" s="94" t="s">
        <v>9</v>
      </c>
      <c r="I15" s="94" t="s">
        <v>54</v>
      </c>
      <c r="J15" s="1412"/>
      <c r="K15" s="1412"/>
      <c r="L15" s="1362"/>
      <c r="M15" s="1423"/>
    </row>
    <row r="16" spans="1:13">
      <c r="A16" s="420"/>
      <c r="B16" s="95"/>
      <c r="C16" s="95"/>
      <c r="D16" s="96"/>
      <c r="E16" s="95"/>
      <c r="F16" s="95"/>
      <c r="G16" s="95"/>
      <c r="H16" s="95"/>
      <c r="I16" s="96"/>
      <c r="J16" s="96"/>
      <c r="K16" s="96"/>
      <c r="L16" s="96"/>
      <c r="M16" s="431"/>
    </row>
    <row r="17" spans="1:13">
      <c r="A17" s="420"/>
      <c r="B17" s="95"/>
      <c r="C17" s="95"/>
      <c r="D17" s="96"/>
      <c r="E17" s="95"/>
      <c r="F17" s="95"/>
      <c r="G17" s="95"/>
      <c r="H17" s="95"/>
      <c r="I17" s="96"/>
      <c r="J17" s="96"/>
      <c r="K17" s="96"/>
      <c r="L17" s="96"/>
      <c r="M17" s="431"/>
    </row>
    <row r="18" spans="1:13">
      <c r="A18" s="420"/>
      <c r="B18" s="95"/>
      <c r="C18" s="95"/>
      <c r="D18" s="96"/>
      <c r="E18" s="95"/>
      <c r="F18" s="95"/>
      <c r="G18" s="95"/>
      <c r="H18" s="95"/>
      <c r="I18" s="96"/>
      <c r="J18" s="96"/>
      <c r="K18" s="96"/>
      <c r="L18" s="96"/>
      <c r="M18" s="431"/>
    </row>
    <row r="19" spans="1:13">
      <c r="A19" s="420"/>
      <c r="B19" s="95"/>
      <c r="C19" s="95"/>
      <c r="D19" s="96"/>
      <c r="E19" s="95"/>
      <c r="F19" s="95"/>
      <c r="G19" s="95"/>
      <c r="H19" s="95"/>
      <c r="I19" s="96"/>
      <c r="J19" s="96"/>
      <c r="K19" s="96"/>
      <c r="L19" s="96"/>
      <c r="M19" s="431"/>
    </row>
    <row r="20" spans="1:13">
      <c r="A20" s="420"/>
      <c r="B20" s="95"/>
      <c r="C20" s="95"/>
      <c r="D20" s="96"/>
      <c r="E20" s="95"/>
      <c r="F20" s="95"/>
      <c r="G20" s="95"/>
      <c r="H20" s="95"/>
      <c r="I20" s="96"/>
      <c r="J20" s="96"/>
      <c r="K20" s="96"/>
      <c r="L20" s="96"/>
      <c r="M20" s="431"/>
    </row>
    <row r="21" spans="1:13">
      <c r="A21" s="420"/>
      <c r="B21" s="95"/>
      <c r="C21" s="95"/>
      <c r="D21" s="96"/>
      <c r="E21" s="95"/>
      <c r="F21" s="95"/>
      <c r="G21" s="95"/>
      <c r="H21" s="95"/>
      <c r="I21" s="96"/>
      <c r="J21" s="96"/>
      <c r="K21" s="96"/>
      <c r="L21" s="96"/>
      <c r="M21" s="431"/>
    </row>
    <row r="22" spans="1:13">
      <c r="A22" s="420"/>
      <c r="B22" s="95"/>
      <c r="C22" s="95"/>
      <c r="D22" s="96"/>
      <c r="E22" s="95"/>
      <c r="F22" s="95"/>
      <c r="G22" s="95"/>
      <c r="H22" s="95"/>
      <c r="I22" s="96"/>
      <c r="J22" s="96"/>
      <c r="K22" s="96"/>
      <c r="L22" s="96"/>
      <c r="M22" s="431"/>
    </row>
    <row r="23" spans="1:13">
      <c r="A23" s="420"/>
      <c r="B23" s="95"/>
      <c r="C23" s="95"/>
      <c r="D23" s="96"/>
      <c r="E23" s="95"/>
      <c r="F23" s="95"/>
      <c r="G23" s="95"/>
      <c r="H23" s="95"/>
      <c r="I23" s="96"/>
      <c r="J23" s="96"/>
      <c r="K23" s="96"/>
      <c r="L23" s="96"/>
      <c r="M23" s="431"/>
    </row>
    <row r="24" spans="1:13">
      <c r="A24" s="420"/>
      <c r="B24" s="95"/>
      <c r="C24" s="95"/>
      <c r="D24" s="96"/>
      <c r="E24" s="95"/>
      <c r="F24" s="95"/>
      <c r="G24" s="95"/>
      <c r="H24" s="95"/>
      <c r="I24" s="96"/>
      <c r="J24" s="96"/>
      <c r="K24" s="96"/>
      <c r="L24" s="96"/>
      <c r="M24" s="431"/>
    </row>
    <row r="25" spans="1:13">
      <c r="A25" s="420"/>
      <c r="B25" s="95"/>
      <c r="C25" s="95"/>
      <c r="D25" s="96"/>
      <c r="E25" s="95"/>
      <c r="F25" s="95"/>
      <c r="G25" s="95"/>
      <c r="H25" s="95"/>
      <c r="I25" s="96"/>
      <c r="J25" s="96"/>
      <c r="K25" s="96"/>
      <c r="L25" s="96"/>
      <c r="M25" s="431"/>
    </row>
    <row r="26" spans="1:13">
      <c r="A26" s="420"/>
      <c r="B26" s="95"/>
      <c r="C26" s="95"/>
      <c r="D26" s="96"/>
      <c r="E26" s="95"/>
      <c r="F26" s="95"/>
      <c r="G26" s="95"/>
      <c r="H26" s="95"/>
      <c r="I26" s="96"/>
      <c r="J26" s="96"/>
      <c r="K26" s="96"/>
      <c r="L26" s="96"/>
      <c r="M26" s="431"/>
    </row>
    <row r="27" spans="1:13">
      <c r="A27" s="420"/>
      <c r="B27" s="95"/>
      <c r="C27" s="95"/>
      <c r="D27" s="96"/>
      <c r="E27" s="95"/>
      <c r="F27" s="95"/>
      <c r="G27" s="95"/>
      <c r="H27" s="95"/>
      <c r="I27" s="96"/>
      <c r="J27" s="96"/>
      <c r="K27" s="96"/>
      <c r="L27" s="96"/>
      <c r="M27" s="431"/>
    </row>
    <row r="28" spans="1:13">
      <c r="A28" s="420"/>
      <c r="B28" s="95"/>
      <c r="C28" s="95"/>
      <c r="D28" s="96"/>
      <c r="E28" s="95"/>
      <c r="F28" s="95"/>
      <c r="G28" s="95"/>
      <c r="H28" s="95"/>
      <c r="I28" s="96"/>
      <c r="J28" s="96"/>
      <c r="K28" s="96"/>
      <c r="L28" s="96"/>
      <c r="M28" s="431"/>
    </row>
    <row r="29" spans="1:13">
      <c r="A29" s="420"/>
      <c r="B29" s="95"/>
      <c r="C29" s="95"/>
      <c r="D29" s="96"/>
      <c r="E29" s="95"/>
      <c r="F29" s="95"/>
      <c r="G29" s="95"/>
      <c r="H29" s="95"/>
      <c r="I29" s="96"/>
      <c r="J29" s="96"/>
      <c r="K29" s="96"/>
      <c r="L29" s="96"/>
      <c r="M29" s="431"/>
    </row>
    <row r="30" spans="1:13">
      <c r="A30" s="420"/>
      <c r="B30" s="95"/>
      <c r="C30" s="95"/>
      <c r="D30" s="96"/>
      <c r="E30" s="95"/>
      <c r="F30" s="95"/>
      <c r="G30" s="95"/>
      <c r="H30" s="95"/>
      <c r="I30" s="96"/>
      <c r="J30" s="96"/>
      <c r="K30" s="96"/>
      <c r="L30" s="96"/>
      <c r="M30" s="431"/>
    </row>
    <row r="31" spans="1:13">
      <c r="A31" s="420"/>
      <c r="B31" s="95"/>
      <c r="C31" s="95"/>
      <c r="D31" s="96"/>
      <c r="E31" s="95"/>
      <c r="F31" s="95"/>
      <c r="G31" s="95"/>
      <c r="H31" s="95"/>
      <c r="I31" s="96"/>
      <c r="J31" s="96"/>
      <c r="K31" s="96"/>
      <c r="L31" s="96"/>
      <c r="M31" s="431"/>
    </row>
    <row r="32" spans="1:13">
      <c r="A32" s="420"/>
      <c r="B32" s="95"/>
      <c r="C32" s="95"/>
      <c r="D32" s="96"/>
      <c r="E32" s="95"/>
      <c r="F32" s="95"/>
      <c r="G32" s="95"/>
      <c r="H32" s="95"/>
      <c r="I32" s="96"/>
      <c r="J32" s="96"/>
      <c r="K32" s="96"/>
      <c r="L32" s="96"/>
      <c r="M32" s="431"/>
    </row>
    <row r="33" spans="1:13">
      <c r="A33" s="420"/>
      <c r="B33" s="95"/>
      <c r="C33" s="95"/>
      <c r="D33" s="96"/>
      <c r="E33" s="95"/>
      <c r="F33" s="95"/>
      <c r="G33" s="95"/>
      <c r="H33" s="95"/>
      <c r="I33" s="96"/>
      <c r="J33" s="96"/>
      <c r="K33" s="96"/>
      <c r="L33" s="96"/>
      <c r="M33" s="431"/>
    </row>
    <row r="34" spans="1:13">
      <c r="A34" s="420"/>
      <c r="B34" s="95"/>
      <c r="C34" s="95"/>
      <c r="D34" s="96"/>
      <c r="E34" s="95"/>
      <c r="F34" s="95"/>
      <c r="G34" s="95"/>
      <c r="H34" s="95"/>
      <c r="I34" s="96"/>
      <c r="J34" s="96"/>
      <c r="K34" s="96"/>
      <c r="L34" s="96"/>
      <c r="M34" s="431"/>
    </row>
    <row r="35" spans="1:13">
      <c r="A35" s="420"/>
      <c r="B35" s="95"/>
      <c r="C35" s="95"/>
      <c r="D35" s="96"/>
      <c r="E35" s="95"/>
      <c r="F35" s="95"/>
      <c r="G35" s="95"/>
      <c r="H35" s="95"/>
      <c r="I35" s="96"/>
      <c r="J35" s="96"/>
      <c r="K35" s="96"/>
      <c r="L35" s="96"/>
      <c r="M35" s="431"/>
    </row>
    <row r="36" spans="1:13">
      <c r="A36" s="420"/>
      <c r="B36" s="95"/>
      <c r="C36" s="95"/>
      <c r="D36" s="96"/>
      <c r="E36" s="95"/>
      <c r="F36" s="95"/>
      <c r="G36" s="95"/>
      <c r="H36" s="95"/>
      <c r="I36" s="96"/>
      <c r="J36" s="96"/>
      <c r="K36" s="96"/>
      <c r="L36" s="96"/>
      <c r="M36" s="431"/>
    </row>
    <row r="37" spans="1:13">
      <c r="A37" s="420"/>
      <c r="B37" s="95"/>
      <c r="C37" s="95"/>
      <c r="D37" s="96"/>
      <c r="E37" s="95"/>
      <c r="F37" s="95"/>
      <c r="G37" s="95"/>
      <c r="H37" s="95"/>
      <c r="I37" s="96"/>
      <c r="J37" s="96"/>
      <c r="K37" s="96"/>
      <c r="L37" s="96"/>
      <c r="M37" s="431"/>
    </row>
    <row r="38" spans="1:13">
      <c r="A38" s="420"/>
      <c r="B38" s="95"/>
      <c r="C38" s="95"/>
      <c r="D38" s="96"/>
      <c r="E38" s="95"/>
      <c r="F38" s="95"/>
      <c r="G38" s="95"/>
      <c r="H38" s="95"/>
      <c r="I38" s="96"/>
      <c r="J38" s="96"/>
      <c r="K38" s="96"/>
      <c r="L38" s="96"/>
      <c r="M38" s="431"/>
    </row>
    <row r="39" spans="1:13">
      <c r="A39" s="420"/>
      <c r="B39" s="95"/>
      <c r="C39" s="95"/>
      <c r="D39" s="96"/>
      <c r="E39" s="95"/>
      <c r="F39" s="95"/>
      <c r="G39" s="95"/>
      <c r="H39" s="95"/>
      <c r="I39" s="96"/>
      <c r="J39" s="96"/>
      <c r="K39" s="96"/>
      <c r="L39" s="96"/>
      <c r="M39" s="431"/>
    </row>
    <row r="40" spans="1:13">
      <c r="A40" s="420"/>
      <c r="B40" s="95"/>
      <c r="C40" s="95"/>
      <c r="D40" s="96"/>
      <c r="E40" s="95"/>
      <c r="F40" s="95"/>
      <c r="G40" s="95"/>
      <c r="H40" s="95"/>
      <c r="I40" s="96"/>
      <c r="J40" s="96"/>
      <c r="K40" s="96"/>
      <c r="L40" s="96"/>
      <c r="M40" s="431"/>
    </row>
    <row r="41" spans="1:13">
      <c r="A41" s="420"/>
      <c r="B41" s="95"/>
      <c r="C41" s="95"/>
      <c r="D41" s="96"/>
      <c r="E41" s="95"/>
      <c r="F41" s="95"/>
      <c r="G41" s="95"/>
      <c r="H41" s="95"/>
      <c r="I41" s="96"/>
      <c r="J41" s="96"/>
      <c r="K41" s="96"/>
      <c r="L41" s="96"/>
      <c r="M41" s="431"/>
    </row>
    <row r="42" spans="1:13">
      <c r="A42" s="420"/>
      <c r="B42" s="95"/>
      <c r="C42" s="95"/>
      <c r="D42" s="96"/>
      <c r="E42" s="95"/>
      <c r="F42" s="95"/>
      <c r="G42" s="95"/>
      <c r="H42" s="95"/>
      <c r="I42" s="96"/>
      <c r="J42" s="96"/>
      <c r="K42" s="96"/>
      <c r="L42" s="96"/>
      <c r="M42" s="431"/>
    </row>
    <row r="43" spans="1:13">
      <c r="A43" s="420"/>
      <c r="B43" s="95"/>
      <c r="C43" s="95"/>
      <c r="D43" s="96"/>
      <c r="E43" s="95"/>
      <c r="F43" s="95"/>
      <c r="G43" s="95"/>
      <c r="H43" s="95"/>
      <c r="I43" s="96"/>
      <c r="J43" s="96"/>
      <c r="K43" s="96"/>
      <c r="L43" s="96"/>
      <c r="M43" s="431"/>
    </row>
    <row r="44" spans="1:13">
      <c r="A44" s="420"/>
      <c r="B44" s="95"/>
      <c r="C44" s="95"/>
      <c r="D44" s="96"/>
      <c r="E44" s="95"/>
      <c r="F44" s="95"/>
      <c r="G44" s="95"/>
      <c r="H44" s="95"/>
      <c r="I44" s="96"/>
      <c r="J44" s="96"/>
      <c r="K44" s="96"/>
      <c r="L44" s="96"/>
      <c r="M44" s="431"/>
    </row>
    <row r="45" spans="1:13">
      <c r="A45" s="420"/>
      <c r="B45" s="95"/>
      <c r="C45" s="95"/>
      <c r="D45" s="96"/>
      <c r="E45" s="95"/>
      <c r="F45" s="95"/>
      <c r="G45" s="95"/>
      <c r="H45" s="95"/>
      <c r="I45" s="96"/>
      <c r="J45" s="96"/>
      <c r="K45" s="96"/>
      <c r="L45" s="96"/>
      <c r="M45" s="431"/>
    </row>
    <row r="46" spans="1:13">
      <c r="A46" s="420"/>
      <c r="B46" s="95"/>
      <c r="C46" s="95"/>
      <c r="D46" s="96"/>
      <c r="E46" s="95"/>
      <c r="F46" s="95"/>
      <c r="G46" s="95"/>
      <c r="H46" s="95"/>
      <c r="I46" s="96"/>
      <c r="J46" s="96"/>
      <c r="K46" s="96"/>
      <c r="L46" s="96"/>
      <c r="M46" s="431"/>
    </row>
    <row r="47" spans="1:13">
      <c r="A47" s="420"/>
      <c r="B47" s="95"/>
      <c r="C47" s="95"/>
      <c r="D47" s="96"/>
      <c r="E47" s="95"/>
      <c r="F47" s="95"/>
      <c r="G47" s="95"/>
      <c r="H47" s="95"/>
      <c r="I47" s="96"/>
      <c r="J47" s="96"/>
      <c r="K47" s="96"/>
      <c r="L47" s="96"/>
      <c r="M47" s="431"/>
    </row>
    <row r="48" spans="1:13">
      <c r="A48" s="420"/>
      <c r="B48" s="95"/>
      <c r="C48" s="95"/>
      <c r="D48" s="96"/>
      <c r="E48" s="95"/>
      <c r="F48" s="95"/>
      <c r="G48" s="95"/>
      <c r="H48" s="95"/>
      <c r="I48" s="96"/>
      <c r="J48" s="96"/>
      <c r="K48" s="96"/>
      <c r="L48" s="96"/>
      <c r="M48" s="431"/>
    </row>
    <row r="49" spans="1:13">
      <c r="A49" s="420"/>
      <c r="B49" s="95"/>
      <c r="C49" s="95"/>
      <c r="D49" s="96"/>
      <c r="E49" s="95"/>
      <c r="F49" s="95"/>
      <c r="G49" s="95"/>
      <c r="H49" s="95"/>
      <c r="I49" s="96"/>
      <c r="J49" s="96"/>
      <c r="K49" s="96"/>
      <c r="L49" s="96"/>
      <c r="M49" s="431"/>
    </row>
    <row r="50" spans="1:13" ht="13.5" thickBot="1">
      <c r="A50" s="421"/>
      <c r="B50" s="422"/>
      <c r="C50" s="422"/>
      <c r="D50" s="423"/>
      <c r="E50" s="422"/>
      <c r="F50" s="422"/>
      <c r="G50" s="422"/>
      <c r="H50" s="422"/>
      <c r="I50" s="423"/>
      <c r="J50" s="423"/>
      <c r="K50" s="423"/>
      <c r="L50" s="423"/>
      <c r="M50" s="432"/>
    </row>
  </sheetData>
  <customSheetViews>
    <customSheetView guid="{4386EC60-C10A-4757-8A9B-A7E03A340F6B}" showPageBreaks="1">
      <selection activeCell="O29" sqref="O29"/>
      <pageMargins left="0.25" right="0.25" top="0.41" bottom="0.68" header="0.17" footer="0.16"/>
      <printOptions horizontalCentered="1" verticalCentered="1"/>
      <pageSetup scale="89" orientation="landscape" r:id="rId1"/>
      <headerFooter alignWithMargins="0">
        <oddFooter xml:space="preserve">&amp;L&amp;P of &amp;N&amp;RPPAP: Revision 1.4
Date: 4/12/12
</oddFooter>
      </headerFooter>
    </customSheetView>
  </customSheetViews>
  <mergeCells count="18">
    <mergeCell ref="E4:G4"/>
    <mergeCell ref="A1:M1"/>
    <mergeCell ref="A11:A15"/>
    <mergeCell ref="B11:B15"/>
    <mergeCell ref="K14:K15"/>
    <mergeCell ref="L13:L15"/>
    <mergeCell ref="D11:F12"/>
    <mergeCell ref="H11:L12"/>
    <mergeCell ref="C10:D10"/>
    <mergeCell ref="M11:M15"/>
    <mergeCell ref="J4:K4"/>
    <mergeCell ref="L4:M4"/>
    <mergeCell ref="C11:C15"/>
    <mergeCell ref="D13:D15"/>
    <mergeCell ref="E13:E15"/>
    <mergeCell ref="F13:F15"/>
    <mergeCell ref="G11:G15"/>
    <mergeCell ref="J14:J15"/>
  </mergeCells>
  <phoneticPr fontId="28" type="noConversion"/>
  <printOptions horizontalCentered="1"/>
  <pageMargins left="0.17" right="0.25" top="0.41" bottom="0.68" header="0.17" footer="0.16"/>
  <pageSetup scale="80" orientation="landscape" r:id="rId2"/>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2467" r:id="rId5" name="Check Box 3">
              <controlPr locked="0" defaultSize="0" autoFill="0" autoLine="0" autoPict="0">
                <anchor moveWithCells="1">
                  <from>
                    <xdr:col>0</xdr:col>
                    <xdr:colOff>38100</xdr:colOff>
                    <xdr:row>1</xdr:row>
                    <xdr:rowOff>0</xdr:rowOff>
                  </from>
                  <to>
                    <xdr:col>1</xdr:col>
                    <xdr:colOff>581025</xdr:colOff>
                    <xdr:row>1</xdr:row>
                    <xdr:rowOff>219075</xdr:rowOff>
                  </to>
                </anchor>
              </controlPr>
            </control>
          </mc:Choice>
        </mc:AlternateContent>
        <mc:AlternateContent xmlns:mc="http://schemas.openxmlformats.org/markup-compatibility/2006">
          <mc:Choice Requires="x14">
            <control shapeId="62468" r:id="rId6" name="Check Box 4">
              <controlPr locked="0" defaultSize="0" autoFill="0" autoLine="0" autoPict="0">
                <anchor moveWithCells="1">
                  <from>
                    <xdr:col>1</xdr:col>
                    <xdr:colOff>409575</xdr:colOff>
                    <xdr:row>1</xdr:row>
                    <xdr:rowOff>0</xdr:rowOff>
                  </from>
                  <to>
                    <xdr:col>2</xdr:col>
                    <xdr:colOff>552450</xdr:colOff>
                    <xdr:row>1</xdr:row>
                    <xdr:rowOff>219075</xdr:rowOff>
                  </to>
                </anchor>
              </controlPr>
            </control>
          </mc:Choice>
        </mc:AlternateContent>
        <mc:AlternateContent xmlns:mc="http://schemas.openxmlformats.org/markup-compatibility/2006">
          <mc:Choice Requires="x14">
            <control shapeId="62469" r:id="rId7" name="Check Box 5">
              <controlPr locked="0" defaultSize="0" autoFill="0" autoLine="0" autoPict="0">
                <anchor moveWithCells="1">
                  <from>
                    <xdr:col>2</xdr:col>
                    <xdr:colOff>523875</xdr:colOff>
                    <xdr:row>1</xdr:row>
                    <xdr:rowOff>0</xdr:rowOff>
                  </from>
                  <to>
                    <xdr:col>4</xdr:col>
                    <xdr:colOff>485775</xdr:colOff>
                    <xdr:row>1</xdr:row>
                    <xdr:rowOff>219075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1"/>
  </sheetPr>
  <dimension ref="A1:O59"/>
  <sheetViews>
    <sheetView view="pageLayout" zoomScaleNormal="100" workbookViewId="0">
      <selection activeCell="A11" sqref="A11:L32"/>
    </sheetView>
  </sheetViews>
  <sheetFormatPr defaultColWidth="9.140625" defaultRowHeight="12.75"/>
  <cols>
    <col min="1" max="3" width="11.5703125" style="2" customWidth="1"/>
    <col min="4" max="5" width="11.5703125" style="5" customWidth="1"/>
    <col min="6" max="7" width="11.5703125" style="2" customWidth="1"/>
    <col min="8" max="8" width="11.5703125" style="9" customWidth="1"/>
    <col min="9" max="11" width="11.5703125" style="2" customWidth="1"/>
    <col min="12" max="12" width="3.85546875" style="2" customWidth="1"/>
    <col min="13" max="16384" width="9.140625" style="2"/>
  </cols>
  <sheetData>
    <row r="1" spans="1:15" ht="57" customHeight="1" thickBot="1">
      <c r="A1" s="469"/>
      <c r="B1" s="708"/>
      <c r="C1" s="1219" t="s">
        <v>595</v>
      </c>
      <c r="D1" s="1219"/>
      <c r="E1" s="1219"/>
      <c r="F1" s="1219"/>
      <c r="G1" s="1219"/>
      <c r="H1" s="1219"/>
      <c r="I1" s="1219"/>
      <c r="J1" s="1219"/>
      <c r="K1" s="1219"/>
      <c r="L1" s="1220"/>
    </row>
    <row r="2" spans="1:15" ht="12" customHeight="1">
      <c r="A2" s="704" t="s">
        <v>106</v>
      </c>
      <c r="B2" s="705"/>
      <c r="C2" s="1441" t="str">
        <f>INTRO!$C$26</f>
        <v xml:space="preserve">SUPPLIER NAME </v>
      </c>
      <c r="D2" s="1441"/>
      <c r="E2" s="1441"/>
      <c r="F2" s="1441"/>
      <c r="G2" s="1441"/>
      <c r="H2" s="706" t="s">
        <v>4</v>
      </c>
      <c r="I2" s="1436" t="str">
        <f>INTRO!$C$20</f>
        <v>PART NUMBER</v>
      </c>
      <c r="J2" s="1436"/>
      <c r="K2" s="1436"/>
      <c r="L2" s="1437"/>
      <c r="N2" s="10"/>
      <c r="O2" s="4"/>
    </row>
    <row r="3" spans="1:15" ht="13.5" thickBot="1">
      <c r="A3" s="46" t="s">
        <v>117</v>
      </c>
      <c r="B3" s="45"/>
      <c r="C3" s="1164">
        <f>INTRO!$C$27</f>
        <v>101112</v>
      </c>
      <c r="D3" s="1164"/>
      <c r="E3" s="1164"/>
      <c r="F3" s="1164"/>
      <c r="G3" s="1164"/>
      <c r="H3" s="41" t="s">
        <v>108</v>
      </c>
      <c r="I3" s="1193" t="str">
        <f>INTRO!$C$19</f>
        <v>PART NAME</v>
      </c>
      <c r="J3" s="1193"/>
      <c r="K3" s="1193"/>
      <c r="L3" s="1194"/>
    </row>
    <row r="4" spans="1:15" ht="13.5" thickBot="1">
      <c r="A4" s="412"/>
      <c r="B4" s="629"/>
      <c r="C4" s="630"/>
      <c r="D4" s="630"/>
      <c r="E4" s="630"/>
      <c r="F4" s="630"/>
      <c r="G4" s="630"/>
      <c r="H4" s="631"/>
      <c r="I4" s="632"/>
      <c r="J4" s="632"/>
      <c r="K4" s="632"/>
      <c r="L4" s="413"/>
    </row>
    <row r="5" spans="1:15" ht="12.75" customHeight="1">
      <c r="A5" s="1445"/>
      <c r="B5" s="1446"/>
      <c r="C5" s="1446"/>
      <c r="D5" s="1438"/>
      <c r="E5" s="1438"/>
      <c r="F5" s="1438"/>
      <c r="G5" s="1439"/>
      <c r="H5" s="1442" t="s">
        <v>105</v>
      </c>
      <c r="I5" s="1167"/>
      <c r="J5" s="1167"/>
      <c r="K5" s="1183" t="str">
        <f>INTRO!$C$21</f>
        <v>ERL</v>
      </c>
      <c r="L5" s="1184"/>
      <c r="N5" s="10"/>
      <c r="O5" s="4"/>
    </row>
    <row r="6" spans="1:15" ht="13.5" thickBot="1">
      <c r="A6" s="379"/>
      <c r="B6" s="1443"/>
      <c r="C6" s="1443"/>
      <c r="D6" s="1443"/>
      <c r="E6" s="1443"/>
      <c r="F6" s="1443"/>
      <c r="G6" s="1444"/>
      <c r="H6" s="1440" t="s">
        <v>119</v>
      </c>
      <c r="I6" s="1197"/>
      <c r="J6" s="1197"/>
      <c r="K6" s="1189"/>
      <c r="L6" s="1195"/>
    </row>
    <row r="7" spans="1:15" ht="15" customHeight="1">
      <c r="A7" s="637" t="s">
        <v>598</v>
      </c>
      <c r="B7" s="633"/>
      <c r="C7" s="634"/>
      <c r="D7" s="634"/>
      <c r="E7" s="634"/>
      <c r="F7" s="634"/>
      <c r="G7" s="634"/>
      <c r="H7" s="635"/>
      <c r="I7" s="635"/>
      <c r="J7" s="635"/>
      <c r="K7" s="634"/>
      <c r="L7" s="414"/>
    </row>
    <row r="8" spans="1:15" ht="15" customHeight="1">
      <c r="A8" s="451"/>
      <c r="B8" s="636" t="s">
        <v>594</v>
      </c>
      <c r="C8" s="634"/>
      <c r="D8" s="634"/>
      <c r="E8" s="634"/>
      <c r="F8" s="634"/>
      <c r="G8" s="634"/>
      <c r="H8" s="635"/>
      <c r="I8" s="635"/>
      <c r="J8" s="635"/>
      <c r="K8" s="634"/>
      <c r="L8" s="414"/>
    </row>
    <row r="9" spans="1:15" ht="15" customHeight="1" thickBot="1">
      <c r="A9" s="451"/>
      <c r="B9" s="638" t="s">
        <v>1015</v>
      </c>
      <c r="C9" s="634"/>
      <c r="D9" s="634"/>
      <c r="E9" s="634"/>
      <c r="F9" s="634"/>
      <c r="G9" s="634"/>
      <c r="H9" s="635"/>
      <c r="I9" s="635"/>
      <c r="J9" s="635"/>
      <c r="K9" s="634"/>
      <c r="L9" s="414"/>
    </row>
    <row r="10" spans="1:15" ht="18.75" customHeight="1" thickBot="1">
      <c r="A10" s="1433" t="s">
        <v>596</v>
      </c>
      <c r="B10" s="1434"/>
      <c r="C10" s="1434"/>
      <c r="D10" s="1434"/>
      <c r="E10" s="1434"/>
      <c r="F10" s="1434"/>
      <c r="G10" s="1434"/>
      <c r="H10" s="1434"/>
      <c r="I10" s="1434"/>
      <c r="J10" s="1434"/>
      <c r="K10" s="1434"/>
      <c r="L10" s="1435"/>
    </row>
    <row r="11" spans="1:15" s="11" customFormat="1">
      <c r="A11" s="1226"/>
      <c r="B11" s="1427"/>
      <c r="C11" s="1427"/>
      <c r="D11" s="1427"/>
      <c r="E11" s="1427"/>
      <c r="F11" s="1427"/>
      <c r="G11" s="1427"/>
      <c r="H11" s="1427"/>
      <c r="I11" s="1427"/>
      <c r="J11" s="1427"/>
      <c r="K11" s="1427"/>
      <c r="L11" s="1428"/>
    </row>
    <row r="12" spans="1:15" s="16" customFormat="1" ht="15">
      <c r="A12" s="1276"/>
      <c r="B12" s="1429"/>
      <c r="C12" s="1429"/>
      <c r="D12" s="1429"/>
      <c r="E12" s="1429"/>
      <c r="F12" s="1429"/>
      <c r="G12" s="1429"/>
      <c r="H12" s="1429"/>
      <c r="I12" s="1429"/>
      <c r="J12" s="1429"/>
      <c r="K12" s="1429"/>
      <c r="L12" s="1430"/>
    </row>
    <row r="13" spans="1:15" s="16" customFormat="1" ht="15">
      <c r="A13" s="1276"/>
      <c r="B13" s="1429"/>
      <c r="C13" s="1429"/>
      <c r="D13" s="1429"/>
      <c r="E13" s="1429"/>
      <c r="F13" s="1429"/>
      <c r="G13" s="1429"/>
      <c r="H13" s="1429"/>
      <c r="I13" s="1429"/>
      <c r="J13" s="1429"/>
      <c r="K13" s="1429"/>
      <c r="L13" s="1430"/>
    </row>
    <row r="14" spans="1:15" s="16" customFormat="1" ht="15">
      <c r="A14" s="1276"/>
      <c r="B14" s="1429"/>
      <c r="C14" s="1429"/>
      <c r="D14" s="1429"/>
      <c r="E14" s="1429"/>
      <c r="F14" s="1429"/>
      <c r="G14" s="1429"/>
      <c r="H14" s="1429"/>
      <c r="I14" s="1429"/>
      <c r="J14" s="1429"/>
      <c r="K14" s="1429"/>
      <c r="L14" s="1430"/>
    </row>
    <row r="15" spans="1:15" s="16" customFormat="1" ht="15">
      <c r="A15" s="1276"/>
      <c r="B15" s="1429"/>
      <c r="C15" s="1429"/>
      <c r="D15" s="1429"/>
      <c r="E15" s="1429"/>
      <c r="F15" s="1429"/>
      <c r="G15" s="1429"/>
      <c r="H15" s="1429"/>
      <c r="I15" s="1429"/>
      <c r="J15" s="1429"/>
      <c r="K15" s="1429"/>
      <c r="L15" s="1430"/>
    </row>
    <row r="16" spans="1:15" s="16" customFormat="1" ht="15">
      <c r="A16" s="1276"/>
      <c r="B16" s="1429"/>
      <c r="C16" s="1429"/>
      <c r="D16" s="1429"/>
      <c r="E16" s="1429"/>
      <c r="F16" s="1429"/>
      <c r="G16" s="1429"/>
      <c r="H16" s="1429"/>
      <c r="I16" s="1429"/>
      <c r="J16" s="1429"/>
      <c r="K16" s="1429"/>
      <c r="L16" s="1430"/>
    </row>
    <row r="17" spans="1:12" s="16" customFormat="1" ht="15">
      <c r="A17" s="1276"/>
      <c r="B17" s="1429"/>
      <c r="C17" s="1429"/>
      <c r="D17" s="1429"/>
      <c r="E17" s="1429"/>
      <c r="F17" s="1429"/>
      <c r="G17" s="1429"/>
      <c r="H17" s="1429"/>
      <c r="I17" s="1429"/>
      <c r="J17" s="1429"/>
      <c r="K17" s="1429"/>
      <c r="L17" s="1430"/>
    </row>
    <row r="18" spans="1:12" s="16" customFormat="1" ht="15">
      <c r="A18" s="1276"/>
      <c r="B18" s="1429"/>
      <c r="C18" s="1429"/>
      <c r="D18" s="1429"/>
      <c r="E18" s="1429"/>
      <c r="F18" s="1429"/>
      <c r="G18" s="1429"/>
      <c r="H18" s="1429"/>
      <c r="I18" s="1429"/>
      <c r="J18" s="1429"/>
      <c r="K18" s="1429"/>
      <c r="L18" s="1430"/>
    </row>
    <row r="19" spans="1:12" s="16" customFormat="1" ht="15">
      <c r="A19" s="1276"/>
      <c r="B19" s="1429"/>
      <c r="C19" s="1429"/>
      <c r="D19" s="1429"/>
      <c r="E19" s="1429"/>
      <c r="F19" s="1429"/>
      <c r="G19" s="1429"/>
      <c r="H19" s="1429"/>
      <c r="I19" s="1429"/>
      <c r="J19" s="1429"/>
      <c r="K19" s="1429"/>
      <c r="L19" s="1430"/>
    </row>
    <row r="20" spans="1:12" s="16" customFormat="1" ht="15">
      <c r="A20" s="1276"/>
      <c r="B20" s="1429"/>
      <c r="C20" s="1429"/>
      <c r="D20" s="1429"/>
      <c r="E20" s="1429"/>
      <c r="F20" s="1429"/>
      <c r="G20" s="1429"/>
      <c r="H20" s="1429"/>
      <c r="I20" s="1429"/>
      <c r="J20" s="1429"/>
      <c r="K20" s="1429"/>
      <c r="L20" s="1430"/>
    </row>
    <row r="21" spans="1:12" s="16" customFormat="1" ht="15">
      <c r="A21" s="1276"/>
      <c r="B21" s="1429"/>
      <c r="C21" s="1429"/>
      <c r="D21" s="1429"/>
      <c r="E21" s="1429"/>
      <c r="F21" s="1429"/>
      <c r="G21" s="1429"/>
      <c r="H21" s="1429"/>
      <c r="I21" s="1429"/>
      <c r="J21" s="1429"/>
      <c r="K21" s="1429"/>
      <c r="L21" s="1430"/>
    </row>
    <row r="22" spans="1:12" s="16" customFormat="1" ht="15">
      <c r="A22" s="1276"/>
      <c r="B22" s="1429"/>
      <c r="C22" s="1429"/>
      <c r="D22" s="1429"/>
      <c r="E22" s="1429"/>
      <c r="F22" s="1429"/>
      <c r="G22" s="1429"/>
      <c r="H22" s="1429"/>
      <c r="I22" s="1429"/>
      <c r="J22" s="1429"/>
      <c r="K22" s="1429"/>
      <c r="L22" s="1430"/>
    </row>
    <row r="23" spans="1:12" s="16" customFormat="1" ht="15">
      <c r="A23" s="1276"/>
      <c r="B23" s="1429"/>
      <c r="C23" s="1429"/>
      <c r="D23" s="1429"/>
      <c r="E23" s="1429"/>
      <c r="F23" s="1429"/>
      <c r="G23" s="1429"/>
      <c r="H23" s="1429"/>
      <c r="I23" s="1429"/>
      <c r="J23" s="1429"/>
      <c r="K23" s="1429"/>
      <c r="L23" s="1430"/>
    </row>
    <row r="24" spans="1:12" s="16" customFormat="1" ht="15">
      <c r="A24" s="1276"/>
      <c r="B24" s="1429"/>
      <c r="C24" s="1429"/>
      <c r="D24" s="1429"/>
      <c r="E24" s="1429"/>
      <c r="F24" s="1429"/>
      <c r="G24" s="1429"/>
      <c r="H24" s="1429"/>
      <c r="I24" s="1429"/>
      <c r="J24" s="1429"/>
      <c r="K24" s="1429"/>
      <c r="L24" s="1430"/>
    </row>
    <row r="25" spans="1:12" s="16" customFormat="1" ht="15">
      <c r="A25" s="1276"/>
      <c r="B25" s="1429"/>
      <c r="C25" s="1429"/>
      <c r="D25" s="1429"/>
      <c r="E25" s="1429"/>
      <c r="F25" s="1429"/>
      <c r="G25" s="1429"/>
      <c r="H25" s="1429"/>
      <c r="I25" s="1429"/>
      <c r="J25" s="1429"/>
      <c r="K25" s="1429"/>
      <c r="L25" s="1430"/>
    </row>
    <row r="26" spans="1:12" s="16" customFormat="1" ht="15">
      <c r="A26" s="1276"/>
      <c r="B26" s="1429"/>
      <c r="C26" s="1429"/>
      <c r="D26" s="1429"/>
      <c r="E26" s="1429"/>
      <c r="F26" s="1429"/>
      <c r="G26" s="1429"/>
      <c r="H26" s="1429"/>
      <c r="I26" s="1429"/>
      <c r="J26" s="1429"/>
      <c r="K26" s="1429"/>
      <c r="L26" s="1430"/>
    </row>
    <row r="27" spans="1:12" s="16" customFormat="1" ht="15">
      <c r="A27" s="1276"/>
      <c r="B27" s="1429"/>
      <c r="C27" s="1429"/>
      <c r="D27" s="1429"/>
      <c r="E27" s="1429"/>
      <c r="F27" s="1429"/>
      <c r="G27" s="1429"/>
      <c r="H27" s="1429"/>
      <c r="I27" s="1429"/>
      <c r="J27" s="1429"/>
      <c r="K27" s="1429"/>
      <c r="L27" s="1430"/>
    </row>
    <row r="28" spans="1:12" ht="18.75" customHeight="1">
      <c r="A28" s="1276"/>
      <c r="B28" s="1429"/>
      <c r="C28" s="1429"/>
      <c r="D28" s="1429"/>
      <c r="E28" s="1429"/>
      <c r="F28" s="1429"/>
      <c r="G28" s="1429"/>
      <c r="H28" s="1429"/>
      <c r="I28" s="1429"/>
      <c r="J28" s="1429"/>
      <c r="K28" s="1429"/>
      <c r="L28" s="1430"/>
    </row>
    <row r="29" spans="1:12" s="16" customFormat="1" ht="15">
      <c r="A29" s="1276"/>
      <c r="B29" s="1429"/>
      <c r="C29" s="1429"/>
      <c r="D29" s="1429"/>
      <c r="E29" s="1429"/>
      <c r="F29" s="1429"/>
      <c r="G29" s="1429"/>
      <c r="H29" s="1429"/>
      <c r="I29" s="1429"/>
      <c r="J29" s="1429"/>
      <c r="K29" s="1429"/>
      <c r="L29" s="1430"/>
    </row>
    <row r="30" spans="1:12" s="16" customFormat="1" ht="15">
      <c r="A30" s="1276"/>
      <c r="B30" s="1429"/>
      <c r="C30" s="1429"/>
      <c r="D30" s="1429"/>
      <c r="E30" s="1429"/>
      <c r="F30" s="1429"/>
      <c r="G30" s="1429"/>
      <c r="H30" s="1429"/>
      <c r="I30" s="1429"/>
      <c r="J30" s="1429"/>
      <c r="K30" s="1429"/>
      <c r="L30" s="1430"/>
    </row>
    <row r="31" spans="1:12" s="16" customFormat="1" ht="15">
      <c r="A31" s="1276"/>
      <c r="B31" s="1429"/>
      <c r="C31" s="1429"/>
      <c r="D31" s="1429"/>
      <c r="E31" s="1429"/>
      <c r="F31" s="1429"/>
      <c r="G31" s="1429"/>
      <c r="H31" s="1429"/>
      <c r="I31" s="1429"/>
      <c r="J31" s="1429"/>
      <c r="K31" s="1429"/>
      <c r="L31" s="1430"/>
    </row>
    <row r="32" spans="1:12" s="16" customFormat="1" ht="15.75" thickBot="1">
      <c r="A32" s="1227"/>
      <c r="B32" s="1431"/>
      <c r="C32" s="1431"/>
      <c r="D32" s="1431"/>
      <c r="E32" s="1431"/>
      <c r="F32" s="1431"/>
      <c r="G32" s="1431"/>
      <c r="H32" s="1431"/>
      <c r="I32" s="1431"/>
      <c r="J32" s="1431"/>
      <c r="K32" s="1431"/>
      <c r="L32" s="1432"/>
    </row>
    <row r="33" spans="1:12" s="16" customFormat="1" ht="15.75" thickBot="1">
      <c r="A33" s="1433" t="s">
        <v>597</v>
      </c>
      <c r="B33" s="1434"/>
      <c r="C33" s="1434"/>
      <c r="D33" s="1434"/>
      <c r="E33" s="1434"/>
      <c r="F33" s="1434"/>
      <c r="G33" s="1434"/>
      <c r="H33" s="1434"/>
      <c r="I33" s="1434"/>
      <c r="J33" s="1434"/>
      <c r="K33" s="1434"/>
      <c r="L33" s="1435"/>
    </row>
    <row r="34" spans="1:12" s="16" customFormat="1" ht="15">
      <c r="A34" s="1226"/>
      <c r="B34" s="1427"/>
      <c r="C34" s="1427"/>
      <c r="D34" s="1427"/>
      <c r="E34" s="1427"/>
      <c r="F34" s="1427"/>
      <c r="G34" s="1427"/>
      <c r="H34" s="1427"/>
      <c r="I34" s="1427"/>
      <c r="J34" s="1427"/>
      <c r="K34" s="1427"/>
      <c r="L34" s="1428"/>
    </row>
    <row r="35" spans="1:12" s="16" customFormat="1" ht="15">
      <c r="A35" s="1276"/>
      <c r="B35" s="1429"/>
      <c r="C35" s="1429"/>
      <c r="D35" s="1429"/>
      <c r="E35" s="1429"/>
      <c r="F35" s="1429"/>
      <c r="G35" s="1429"/>
      <c r="H35" s="1429"/>
      <c r="I35" s="1429"/>
      <c r="J35" s="1429"/>
      <c r="K35" s="1429"/>
      <c r="L35" s="1430"/>
    </row>
    <row r="36" spans="1:12" s="16" customFormat="1" ht="15">
      <c r="A36" s="1276"/>
      <c r="B36" s="1429"/>
      <c r="C36" s="1429"/>
      <c r="D36" s="1429"/>
      <c r="E36" s="1429"/>
      <c r="F36" s="1429"/>
      <c r="G36" s="1429"/>
      <c r="H36" s="1429"/>
      <c r="I36" s="1429"/>
      <c r="J36" s="1429"/>
      <c r="K36" s="1429"/>
      <c r="L36" s="1430"/>
    </row>
    <row r="37" spans="1:12" s="16" customFormat="1" ht="15">
      <c r="A37" s="1276"/>
      <c r="B37" s="1429"/>
      <c r="C37" s="1429"/>
      <c r="D37" s="1429"/>
      <c r="E37" s="1429"/>
      <c r="F37" s="1429"/>
      <c r="G37" s="1429"/>
      <c r="H37" s="1429"/>
      <c r="I37" s="1429"/>
      <c r="J37" s="1429"/>
      <c r="K37" s="1429"/>
      <c r="L37" s="1430"/>
    </row>
    <row r="38" spans="1:12" s="16" customFormat="1" ht="15">
      <c r="A38" s="1276"/>
      <c r="B38" s="1429"/>
      <c r="C38" s="1429"/>
      <c r="D38" s="1429"/>
      <c r="E38" s="1429"/>
      <c r="F38" s="1429"/>
      <c r="G38" s="1429"/>
      <c r="H38" s="1429"/>
      <c r="I38" s="1429"/>
      <c r="J38" s="1429"/>
      <c r="K38" s="1429"/>
      <c r="L38" s="1430"/>
    </row>
    <row r="39" spans="1:12" s="16" customFormat="1" ht="15">
      <c r="A39" s="1276"/>
      <c r="B39" s="1429"/>
      <c r="C39" s="1429"/>
      <c r="D39" s="1429"/>
      <c r="E39" s="1429"/>
      <c r="F39" s="1429"/>
      <c r="G39" s="1429"/>
      <c r="H39" s="1429"/>
      <c r="I39" s="1429"/>
      <c r="J39" s="1429"/>
      <c r="K39" s="1429"/>
      <c r="L39" s="1430"/>
    </row>
    <row r="40" spans="1:12" s="16" customFormat="1" ht="15">
      <c r="A40" s="1276"/>
      <c r="B40" s="1429"/>
      <c r="C40" s="1429"/>
      <c r="D40" s="1429"/>
      <c r="E40" s="1429"/>
      <c r="F40" s="1429"/>
      <c r="G40" s="1429"/>
      <c r="H40" s="1429"/>
      <c r="I40" s="1429"/>
      <c r="J40" s="1429"/>
      <c r="K40" s="1429"/>
      <c r="L40" s="1430"/>
    </row>
    <row r="41" spans="1:12" s="16" customFormat="1" ht="15">
      <c r="A41" s="1276"/>
      <c r="B41" s="1429"/>
      <c r="C41" s="1429"/>
      <c r="D41" s="1429"/>
      <c r="E41" s="1429"/>
      <c r="F41" s="1429"/>
      <c r="G41" s="1429"/>
      <c r="H41" s="1429"/>
      <c r="I41" s="1429"/>
      <c r="J41" s="1429"/>
      <c r="K41" s="1429"/>
      <c r="L41" s="1430"/>
    </row>
    <row r="42" spans="1:12" s="16" customFormat="1" ht="15">
      <c r="A42" s="1276"/>
      <c r="B42" s="1429"/>
      <c r="C42" s="1429"/>
      <c r="D42" s="1429"/>
      <c r="E42" s="1429"/>
      <c r="F42" s="1429"/>
      <c r="G42" s="1429"/>
      <c r="H42" s="1429"/>
      <c r="I42" s="1429"/>
      <c r="J42" s="1429"/>
      <c r="K42" s="1429"/>
      <c r="L42" s="1430"/>
    </row>
    <row r="43" spans="1:12" s="16" customFormat="1" ht="15">
      <c r="A43" s="1276"/>
      <c r="B43" s="1429"/>
      <c r="C43" s="1429"/>
      <c r="D43" s="1429"/>
      <c r="E43" s="1429"/>
      <c r="F43" s="1429"/>
      <c r="G43" s="1429"/>
      <c r="H43" s="1429"/>
      <c r="I43" s="1429"/>
      <c r="J43" s="1429"/>
      <c r="K43" s="1429"/>
      <c r="L43" s="1430"/>
    </row>
    <row r="44" spans="1:12" s="16" customFormat="1" ht="15">
      <c r="A44" s="1276"/>
      <c r="B44" s="1429"/>
      <c r="C44" s="1429"/>
      <c r="D44" s="1429"/>
      <c r="E44" s="1429"/>
      <c r="F44" s="1429"/>
      <c r="G44" s="1429"/>
      <c r="H44" s="1429"/>
      <c r="I44" s="1429"/>
      <c r="J44" s="1429"/>
      <c r="K44" s="1429"/>
      <c r="L44" s="1430"/>
    </row>
    <row r="45" spans="1:12" s="16" customFormat="1" ht="15">
      <c r="A45" s="1276"/>
      <c r="B45" s="1429"/>
      <c r="C45" s="1429"/>
      <c r="D45" s="1429"/>
      <c r="E45" s="1429"/>
      <c r="F45" s="1429"/>
      <c r="G45" s="1429"/>
      <c r="H45" s="1429"/>
      <c r="I45" s="1429"/>
      <c r="J45" s="1429"/>
      <c r="K45" s="1429"/>
      <c r="L45" s="1430"/>
    </row>
    <row r="46" spans="1:12">
      <c r="A46" s="1276"/>
      <c r="B46" s="1429"/>
      <c r="C46" s="1429"/>
      <c r="D46" s="1429"/>
      <c r="E46" s="1429"/>
      <c r="F46" s="1429"/>
      <c r="G46" s="1429"/>
      <c r="H46" s="1429"/>
      <c r="I46" s="1429"/>
      <c r="J46" s="1429"/>
      <c r="K46" s="1429"/>
      <c r="L46" s="1430"/>
    </row>
    <row r="47" spans="1:12" ht="9.75" customHeight="1">
      <c r="A47" s="1276"/>
      <c r="B47" s="1429"/>
      <c r="C47" s="1429"/>
      <c r="D47" s="1429"/>
      <c r="E47" s="1429"/>
      <c r="F47" s="1429"/>
      <c r="G47" s="1429"/>
      <c r="H47" s="1429"/>
      <c r="I47" s="1429"/>
      <c r="J47" s="1429"/>
      <c r="K47" s="1429"/>
      <c r="L47" s="1430"/>
    </row>
    <row r="48" spans="1:12" ht="20.25" customHeight="1">
      <c r="A48" s="1276"/>
      <c r="B48" s="1429"/>
      <c r="C48" s="1429"/>
      <c r="D48" s="1429"/>
      <c r="E48" s="1429"/>
      <c r="F48" s="1429"/>
      <c r="G48" s="1429"/>
      <c r="H48" s="1429"/>
      <c r="I48" s="1429"/>
      <c r="J48" s="1429"/>
      <c r="K48" s="1429"/>
      <c r="L48" s="1430"/>
    </row>
    <row r="49" spans="1:12" s="6" customFormat="1" ht="12.75" customHeight="1">
      <c r="A49" s="1276"/>
      <c r="B49" s="1429"/>
      <c r="C49" s="1429"/>
      <c r="D49" s="1429"/>
      <c r="E49" s="1429"/>
      <c r="F49" s="1429"/>
      <c r="G49" s="1429"/>
      <c r="H49" s="1429"/>
      <c r="I49" s="1429"/>
      <c r="J49" s="1429"/>
      <c r="K49" s="1429"/>
      <c r="L49" s="1430"/>
    </row>
    <row r="50" spans="1:12">
      <c r="A50" s="1276"/>
      <c r="B50" s="1429"/>
      <c r="C50" s="1429"/>
      <c r="D50" s="1429"/>
      <c r="E50" s="1429"/>
      <c r="F50" s="1429"/>
      <c r="G50" s="1429"/>
      <c r="H50" s="1429"/>
      <c r="I50" s="1429"/>
      <c r="J50" s="1429"/>
      <c r="K50" s="1429"/>
      <c r="L50" s="1430"/>
    </row>
    <row r="51" spans="1:12">
      <c r="A51" s="1276"/>
      <c r="B51" s="1429"/>
      <c r="C51" s="1429"/>
      <c r="D51" s="1429"/>
      <c r="E51" s="1429"/>
      <c r="F51" s="1429"/>
      <c r="G51" s="1429"/>
      <c r="H51" s="1429"/>
      <c r="I51" s="1429"/>
      <c r="J51" s="1429"/>
      <c r="K51" s="1429"/>
      <c r="L51" s="1430"/>
    </row>
    <row r="52" spans="1:12">
      <c r="A52" s="1276"/>
      <c r="B52" s="1429"/>
      <c r="C52" s="1429"/>
      <c r="D52" s="1429"/>
      <c r="E52" s="1429"/>
      <c r="F52" s="1429"/>
      <c r="G52" s="1429"/>
      <c r="H52" s="1429"/>
      <c r="I52" s="1429"/>
      <c r="J52" s="1429"/>
      <c r="K52" s="1429"/>
      <c r="L52" s="1430"/>
    </row>
    <row r="53" spans="1:12">
      <c r="A53" s="1276"/>
      <c r="B53" s="1429"/>
      <c r="C53" s="1429"/>
      <c r="D53" s="1429"/>
      <c r="E53" s="1429"/>
      <c r="F53" s="1429"/>
      <c r="G53" s="1429"/>
      <c r="H53" s="1429"/>
      <c r="I53" s="1429"/>
      <c r="J53" s="1429"/>
      <c r="K53" s="1429"/>
      <c r="L53" s="1430"/>
    </row>
    <row r="54" spans="1:12">
      <c r="A54" s="1276"/>
      <c r="B54" s="1429"/>
      <c r="C54" s="1429"/>
      <c r="D54" s="1429"/>
      <c r="E54" s="1429"/>
      <c r="F54" s="1429"/>
      <c r="G54" s="1429"/>
      <c r="H54" s="1429"/>
      <c r="I54" s="1429"/>
      <c r="J54" s="1429"/>
      <c r="K54" s="1429"/>
      <c r="L54" s="1430"/>
    </row>
    <row r="55" spans="1:12" ht="13.5" thickBot="1">
      <c r="A55" s="1227"/>
      <c r="B55" s="1431"/>
      <c r="C55" s="1431"/>
      <c r="D55" s="1431"/>
      <c r="E55" s="1431"/>
      <c r="F55" s="1431"/>
      <c r="G55" s="1431"/>
      <c r="H55" s="1431"/>
      <c r="I55" s="1431"/>
      <c r="J55" s="1431"/>
      <c r="K55" s="1431"/>
      <c r="L55" s="1432"/>
    </row>
    <row r="56" spans="1:12">
      <c r="D56" s="2"/>
      <c r="E56" s="2"/>
      <c r="H56" s="2"/>
    </row>
    <row r="57" spans="1:12">
      <c r="B57" s="1203" t="s">
        <v>115</v>
      </c>
      <c r="C57" s="1204"/>
      <c r="D57" s="1205" t="s">
        <v>1</v>
      </c>
      <c r="E57" s="1205"/>
      <c r="F57" s="1205"/>
      <c r="G57" s="1205" t="s">
        <v>57</v>
      </c>
      <c r="H57" s="1205"/>
      <c r="I57" s="1205"/>
      <c r="J57" s="1205" t="s">
        <v>2</v>
      </c>
      <c r="K57" s="1206"/>
    </row>
    <row r="58" spans="1:12">
      <c r="B58" s="1207"/>
      <c r="C58" s="1208"/>
      <c r="D58" s="1200"/>
      <c r="E58" s="1200"/>
      <c r="F58" s="1200"/>
      <c r="G58" s="1200"/>
      <c r="H58" s="1200"/>
      <c r="I58" s="1200"/>
      <c r="J58" s="1201"/>
      <c r="K58" s="1202"/>
    </row>
    <row r="59" spans="1:12">
      <c r="A59" s="6"/>
      <c r="B59" s="6"/>
      <c r="C59" s="7"/>
      <c r="D59" s="70"/>
      <c r="E59" s="70"/>
      <c r="F59" s="18"/>
      <c r="G59" s="6"/>
      <c r="H59" s="19"/>
      <c r="I59" s="6"/>
      <c r="J59" s="6"/>
      <c r="K59" s="6"/>
      <c r="L59" s="18"/>
    </row>
  </sheetData>
  <customSheetViews>
    <customSheetView guid="{4386EC60-C10A-4757-8A9B-A7E03A340F6B}" showPageBreaks="1" printArea="1">
      <selection activeCell="O15" sqref="O15"/>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24">
    <mergeCell ref="A34:L55"/>
    <mergeCell ref="A11:L32"/>
    <mergeCell ref="C1:L1"/>
    <mergeCell ref="A10:L10"/>
    <mergeCell ref="A33:L33"/>
    <mergeCell ref="I2:L2"/>
    <mergeCell ref="D5:G5"/>
    <mergeCell ref="H6:J6"/>
    <mergeCell ref="K6:L6"/>
    <mergeCell ref="K5:L5"/>
    <mergeCell ref="C2:G2"/>
    <mergeCell ref="C3:G3"/>
    <mergeCell ref="H5:J5"/>
    <mergeCell ref="B6:G6"/>
    <mergeCell ref="I3:L3"/>
    <mergeCell ref="A5:C5"/>
    <mergeCell ref="B58:C58"/>
    <mergeCell ref="G58:I58"/>
    <mergeCell ref="J58:K58"/>
    <mergeCell ref="B57:C57"/>
    <mergeCell ref="D57:F57"/>
    <mergeCell ref="G57:I57"/>
    <mergeCell ref="J57:K57"/>
    <mergeCell ref="D58:F58"/>
  </mergeCells>
  <phoneticPr fontId="0" type="noConversion"/>
  <printOptions horizontalCentered="1"/>
  <pageMargins left="0.17" right="0.25" top="0.41" bottom="0.68" header="0.17" footer="0.16"/>
  <pageSetup scale="80" orientation="portrait" r:id="rId2"/>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O60"/>
  <sheetViews>
    <sheetView view="pageLayout" zoomScaleNormal="90" workbookViewId="0">
      <selection activeCell="A11" sqref="A11:L32"/>
    </sheetView>
  </sheetViews>
  <sheetFormatPr defaultColWidth="9.140625" defaultRowHeight="12.75"/>
  <cols>
    <col min="1" max="1" width="4.5703125" style="2" customWidth="1"/>
    <col min="2" max="2" width="13.85546875" style="2" customWidth="1"/>
    <col min="3" max="3" width="8" style="2" customWidth="1"/>
    <col min="4" max="5" width="13.28515625" style="5" customWidth="1"/>
    <col min="6" max="7" width="13.28515625" style="2" customWidth="1"/>
    <col min="8" max="8" width="13.28515625" style="9" customWidth="1"/>
    <col min="9" max="10" width="13.28515625" style="2" customWidth="1"/>
    <col min="11" max="12" width="5.28515625" style="2" customWidth="1"/>
    <col min="13" max="16384" width="9.140625" style="2"/>
  </cols>
  <sheetData>
    <row r="1" spans="1:15" ht="57" customHeight="1" thickBot="1">
      <c r="A1" s="697"/>
      <c r="B1" s="698"/>
      <c r="C1" s="1219" t="s">
        <v>954</v>
      </c>
      <c r="D1" s="1219"/>
      <c r="E1" s="1219"/>
      <c r="F1" s="1219"/>
      <c r="G1" s="1219"/>
      <c r="H1" s="1219"/>
      <c r="I1" s="1219"/>
      <c r="J1" s="1219"/>
      <c r="K1" s="1219"/>
      <c r="L1" s="1220"/>
    </row>
    <row r="2" spans="1:15" ht="12" customHeight="1">
      <c r="A2" s="43" t="s">
        <v>106</v>
      </c>
      <c r="B2" s="44"/>
      <c r="C2" s="1161" t="str">
        <f>INTRO!$C$26</f>
        <v xml:space="preserve">SUPPLIER NAME </v>
      </c>
      <c r="D2" s="1161"/>
      <c r="E2" s="1161"/>
      <c r="F2" s="1161"/>
      <c r="G2" s="1161"/>
      <c r="H2" s="33" t="s">
        <v>4</v>
      </c>
      <c r="I2" s="1181" t="str">
        <f>INTRO!$C$20</f>
        <v>PART NUMBER</v>
      </c>
      <c r="J2" s="1181"/>
      <c r="K2" s="1181"/>
      <c r="L2" s="1182"/>
      <c r="N2" s="10"/>
      <c r="O2" s="4"/>
    </row>
    <row r="3" spans="1:15" ht="13.5" thickBot="1">
      <c r="A3" s="46" t="s">
        <v>117</v>
      </c>
      <c r="B3" s="45"/>
      <c r="C3" s="1164">
        <f>INTRO!$C$27</f>
        <v>101112</v>
      </c>
      <c r="D3" s="1164"/>
      <c r="E3" s="1164"/>
      <c r="F3" s="1164"/>
      <c r="G3" s="1164"/>
      <c r="H3" s="41" t="s">
        <v>108</v>
      </c>
      <c r="I3" s="1193" t="str">
        <f>INTRO!$C$19</f>
        <v>PART NAME</v>
      </c>
      <c r="J3" s="1193"/>
      <c r="K3" s="1193"/>
      <c r="L3" s="1194"/>
    </row>
    <row r="4" spans="1:15" ht="13.5" thickBot="1">
      <c r="A4" s="412"/>
      <c r="B4" s="629"/>
      <c r="C4" s="630"/>
      <c r="D4" s="630"/>
      <c r="E4" s="630"/>
      <c r="F4" s="630"/>
      <c r="G4" s="630"/>
      <c r="H4" s="631"/>
      <c r="I4" s="632"/>
      <c r="J4" s="632"/>
      <c r="K4" s="632"/>
      <c r="L4" s="413"/>
    </row>
    <row r="5" spans="1:15" ht="12.75" customHeight="1">
      <c r="A5" s="1445"/>
      <c r="B5" s="1446"/>
      <c r="C5" s="1446"/>
      <c r="D5" s="1438"/>
      <c r="E5" s="1438"/>
      <c r="F5" s="1438"/>
      <c r="G5" s="1439"/>
      <c r="H5" s="1442" t="s">
        <v>105</v>
      </c>
      <c r="I5" s="1167"/>
      <c r="J5" s="1167"/>
      <c r="K5" s="1183" t="str">
        <f>INTRO!$C$21</f>
        <v>ERL</v>
      </c>
      <c r="L5" s="1184"/>
      <c r="N5" s="10"/>
      <c r="O5" s="4"/>
    </row>
    <row r="6" spans="1:15" ht="13.5" thickBot="1">
      <c r="A6" s="379"/>
      <c r="B6" s="1443"/>
      <c r="C6" s="1443"/>
      <c r="D6" s="1443"/>
      <c r="E6" s="1443"/>
      <c r="F6" s="1443"/>
      <c r="G6" s="1444"/>
      <c r="H6" s="1440" t="s">
        <v>119</v>
      </c>
      <c r="I6" s="1197"/>
      <c r="J6" s="1197"/>
      <c r="K6" s="1189"/>
      <c r="L6" s="1195"/>
    </row>
    <row r="7" spans="1:15" ht="15" customHeight="1">
      <c r="A7" s="637" t="s">
        <v>942</v>
      </c>
      <c r="B7" s="633"/>
      <c r="C7" s="634"/>
      <c r="D7" s="634"/>
      <c r="E7" s="634"/>
      <c r="F7" s="634"/>
      <c r="G7" s="634"/>
      <c r="H7" s="635"/>
      <c r="I7" s="635"/>
      <c r="J7" s="635"/>
      <c r="K7" s="634"/>
      <c r="L7" s="414"/>
    </row>
    <row r="8" spans="1:15" ht="15" customHeight="1">
      <c r="A8" s="451"/>
      <c r="B8" s="638" t="s">
        <v>943</v>
      </c>
      <c r="C8" s="634"/>
      <c r="D8" s="634"/>
      <c r="E8" s="634"/>
      <c r="F8" s="634"/>
      <c r="G8" s="634"/>
      <c r="H8" s="635"/>
      <c r="I8" s="635"/>
      <c r="J8" s="635"/>
      <c r="K8" s="634"/>
      <c r="L8" s="414"/>
    </row>
    <row r="9" spans="1:15" ht="15" customHeight="1" thickBot="1">
      <c r="A9" s="451"/>
      <c r="B9" s="638" t="s">
        <v>955</v>
      </c>
      <c r="C9" s="634"/>
      <c r="D9" s="634"/>
      <c r="E9" s="634"/>
      <c r="F9" s="634"/>
      <c r="G9" s="634"/>
      <c r="H9" s="635"/>
      <c r="I9" s="635"/>
      <c r="J9" s="635"/>
      <c r="K9" s="634"/>
      <c r="L9" s="414"/>
    </row>
    <row r="10" spans="1:15" ht="18.75" customHeight="1" thickBot="1">
      <c r="A10" s="1433" t="s">
        <v>945</v>
      </c>
      <c r="B10" s="1434"/>
      <c r="C10" s="1434"/>
      <c r="D10" s="1434"/>
      <c r="E10" s="1434"/>
      <c r="F10" s="1434"/>
      <c r="G10" s="1434"/>
      <c r="H10" s="1434"/>
      <c r="I10" s="1434"/>
      <c r="J10" s="1434"/>
      <c r="K10" s="1434"/>
      <c r="L10" s="1435"/>
    </row>
    <row r="11" spans="1:15" s="622" customFormat="1">
      <c r="A11" s="1226"/>
      <c r="B11" s="1427"/>
      <c r="C11" s="1427"/>
      <c r="D11" s="1427"/>
      <c r="E11" s="1427"/>
      <c r="F11" s="1427"/>
      <c r="G11" s="1427"/>
      <c r="H11" s="1427"/>
      <c r="I11" s="1427"/>
      <c r="J11" s="1427"/>
      <c r="K11" s="1427"/>
      <c r="L11" s="1428"/>
    </row>
    <row r="12" spans="1:15" s="16" customFormat="1" ht="15">
      <c r="A12" s="1276"/>
      <c r="B12" s="1429"/>
      <c r="C12" s="1429"/>
      <c r="D12" s="1429"/>
      <c r="E12" s="1429"/>
      <c r="F12" s="1429"/>
      <c r="G12" s="1429"/>
      <c r="H12" s="1429"/>
      <c r="I12" s="1429"/>
      <c r="J12" s="1429"/>
      <c r="K12" s="1429"/>
      <c r="L12" s="1430"/>
    </row>
    <row r="13" spans="1:15" s="16" customFormat="1" ht="15">
      <c r="A13" s="1276"/>
      <c r="B13" s="1429"/>
      <c r="C13" s="1429"/>
      <c r="D13" s="1429"/>
      <c r="E13" s="1429"/>
      <c r="F13" s="1429"/>
      <c r="G13" s="1429"/>
      <c r="H13" s="1429"/>
      <c r="I13" s="1429"/>
      <c r="J13" s="1429"/>
      <c r="K13" s="1429"/>
      <c r="L13" s="1430"/>
    </row>
    <row r="14" spans="1:15" s="16" customFormat="1" ht="15">
      <c r="A14" s="1276"/>
      <c r="B14" s="1429"/>
      <c r="C14" s="1429"/>
      <c r="D14" s="1429"/>
      <c r="E14" s="1429"/>
      <c r="F14" s="1429"/>
      <c r="G14" s="1429"/>
      <c r="H14" s="1429"/>
      <c r="I14" s="1429"/>
      <c r="J14" s="1429"/>
      <c r="K14" s="1429"/>
      <c r="L14" s="1430"/>
    </row>
    <row r="15" spans="1:15" s="16" customFormat="1" ht="15">
      <c r="A15" s="1276"/>
      <c r="B15" s="1429"/>
      <c r="C15" s="1429"/>
      <c r="D15" s="1429"/>
      <c r="E15" s="1429"/>
      <c r="F15" s="1429"/>
      <c r="G15" s="1429"/>
      <c r="H15" s="1429"/>
      <c r="I15" s="1429"/>
      <c r="J15" s="1429"/>
      <c r="K15" s="1429"/>
      <c r="L15" s="1430"/>
    </row>
    <row r="16" spans="1:15" s="16" customFormat="1" ht="15">
      <c r="A16" s="1276"/>
      <c r="B16" s="1429"/>
      <c r="C16" s="1429"/>
      <c r="D16" s="1429"/>
      <c r="E16" s="1429"/>
      <c r="F16" s="1429"/>
      <c r="G16" s="1429"/>
      <c r="H16" s="1429"/>
      <c r="I16" s="1429"/>
      <c r="J16" s="1429"/>
      <c r="K16" s="1429"/>
      <c r="L16" s="1430"/>
    </row>
    <row r="17" spans="1:12" s="16" customFormat="1" ht="15">
      <c r="A17" s="1276"/>
      <c r="B17" s="1429"/>
      <c r="C17" s="1429"/>
      <c r="D17" s="1429"/>
      <c r="E17" s="1429"/>
      <c r="F17" s="1429"/>
      <c r="G17" s="1429"/>
      <c r="H17" s="1429"/>
      <c r="I17" s="1429"/>
      <c r="J17" s="1429"/>
      <c r="K17" s="1429"/>
      <c r="L17" s="1430"/>
    </row>
    <row r="18" spans="1:12" s="16" customFormat="1" ht="15">
      <c r="A18" s="1276"/>
      <c r="B18" s="1429"/>
      <c r="C18" s="1429"/>
      <c r="D18" s="1429"/>
      <c r="E18" s="1429"/>
      <c r="F18" s="1429"/>
      <c r="G18" s="1429"/>
      <c r="H18" s="1429"/>
      <c r="I18" s="1429"/>
      <c r="J18" s="1429"/>
      <c r="K18" s="1429"/>
      <c r="L18" s="1430"/>
    </row>
    <row r="19" spans="1:12" s="16" customFormat="1" ht="15">
      <c r="A19" s="1276"/>
      <c r="B19" s="1429"/>
      <c r="C19" s="1429"/>
      <c r="D19" s="1429"/>
      <c r="E19" s="1429"/>
      <c r="F19" s="1429"/>
      <c r="G19" s="1429"/>
      <c r="H19" s="1429"/>
      <c r="I19" s="1429"/>
      <c r="J19" s="1429"/>
      <c r="K19" s="1429"/>
      <c r="L19" s="1430"/>
    </row>
    <row r="20" spans="1:12" s="16" customFormat="1" ht="15">
      <c r="A20" s="1276"/>
      <c r="B20" s="1429"/>
      <c r="C20" s="1429"/>
      <c r="D20" s="1429"/>
      <c r="E20" s="1429"/>
      <c r="F20" s="1429"/>
      <c r="G20" s="1429"/>
      <c r="H20" s="1429"/>
      <c r="I20" s="1429"/>
      <c r="J20" s="1429"/>
      <c r="K20" s="1429"/>
      <c r="L20" s="1430"/>
    </row>
    <row r="21" spans="1:12" s="16" customFormat="1" ht="15">
      <c r="A21" s="1276"/>
      <c r="B21" s="1429"/>
      <c r="C21" s="1429"/>
      <c r="D21" s="1429"/>
      <c r="E21" s="1429"/>
      <c r="F21" s="1429"/>
      <c r="G21" s="1429"/>
      <c r="H21" s="1429"/>
      <c r="I21" s="1429"/>
      <c r="J21" s="1429"/>
      <c r="K21" s="1429"/>
      <c r="L21" s="1430"/>
    </row>
    <row r="22" spans="1:12" s="16" customFormat="1" ht="15">
      <c r="A22" s="1276"/>
      <c r="B22" s="1429"/>
      <c r="C22" s="1429"/>
      <c r="D22" s="1429"/>
      <c r="E22" s="1429"/>
      <c r="F22" s="1429"/>
      <c r="G22" s="1429"/>
      <c r="H22" s="1429"/>
      <c r="I22" s="1429"/>
      <c r="J22" s="1429"/>
      <c r="K22" s="1429"/>
      <c r="L22" s="1430"/>
    </row>
    <row r="23" spans="1:12" s="16" customFormat="1" ht="15">
      <c r="A23" s="1276"/>
      <c r="B23" s="1429"/>
      <c r="C23" s="1429"/>
      <c r="D23" s="1429"/>
      <c r="E23" s="1429"/>
      <c r="F23" s="1429"/>
      <c r="G23" s="1429"/>
      <c r="H23" s="1429"/>
      <c r="I23" s="1429"/>
      <c r="J23" s="1429"/>
      <c r="K23" s="1429"/>
      <c r="L23" s="1430"/>
    </row>
    <row r="24" spans="1:12" s="16" customFormat="1" ht="15">
      <c r="A24" s="1276"/>
      <c r="B24" s="1429"/>
      <c r="C24" s="1429"/>
      <c r="D24" s="1429"/>
      <c r="E24" s="1429"/>
      <c r="F24" s="1429"/>
      <c r="G24" s="1429"/>
      <c r="H24" s="1429"/>
      <c r="I24" s="1429"/>
      <c r="J24" s="1429"/>
      <c r="K24" s="1429"/>
      <c r="L24" s="1430"/>
    </row>
    <row r="25" spans="1:12" s="16" customFormat="1" ht="15">
      <c r="A25" s="1276"/>
      <c r="B25" s="1429"/>
      <c r="C25" s="1429"/>
      <c r="D25" s="1429"/>
      <c r="E25" s="1429"/>
      <c r="F25" s="1429"/>
      <c r="G25" s="1429"/>
      <c r="H25" s="1429"/>
      <c r="I25" s="1429"/>
      <c r="J25" s="1429"/>
      <c r="K25" s="1429"/>
      <c r="L25" s="1430"/>
    </row>
    <row r="26" spans="1:12" s="16" customFormat="1" ht="15">
      <c r="A26" s="1276"/>
      <c r="B26" s="1429"/>
      <c r="C26" s="1429"/>
      <c r="D26" s="1429"/>
      <c r="E26" s="1429"/>
      <c r="F26" s="1429"/>
      <c r="G26" s="1429"/>
      <c r="H26" s="1429"/>
      <c r="I26" s="1429"/>
      <c r="J26" s="1429"/>
      <c r="K26" s="1429"/>
      <c r="L26" s="1430"/>
    </row>
    <row r="27" spans="1:12" s="16" customFormat="1" ht="15">
      <c r="A27" s="1276"/>
      <c r="B27" s="1429"/>
      <c r="C27" s="1429"/>
      <c r="D27" s="1429"/>
      <c r="E27" s="1429"/>
      <c r="F27" s="1429"/>
      <c r="G27" s="1429"/>
      <c r="H27" s="1429"/>
      <c r="I27" s="1429"/>
      <c r="J27" s="1429"/>
      <c r="K27" s="1429"/>
      <c r="L27" s="1430"/>
    </row>
    <row r="28" spans="1:12" ht="18.75" customHeight="1">
      <c r="A28" s="1276"/>
      <c r="B28" s="1429"/>
      <c r="C28" s="1429"/>
      <c r="D28" s="1429"/>
      <c r="E28" s="1429"/>
      <c r="F28" s="1429"/>
      <c r="G28" s="1429"/>
      <c r="H28" s="1429"/>
      <c r="I28" s="1429"/>
      <c r="J28" s="1429"/>
      <c r="K28" s="1429"/>
      <c r="L28" s="1430"/>
    </row>
    <row r="29" spans="1:12" s="16" customFormat="1" ht="15">
      <c r="A29" s="1276"/>
      <c r="B29" s="1429"/>
      <c r="C29" s="1429"/>
      <c r="D29" s="1429"/>
      <c r="E29" s="1429"/>
      <c r="F29" s="1429"/>
      <c r="G29" s="1429"/>
      <c r="H29" s="1429"/>
      <c r="I29" s="1429"/>
      <c r="J29" s="1429"/>
      <c r="K29" s="1429"/>
      <c r="L29" s="1430"/>
    </row>
    <row r="30" spans="1:12" s="16" customFormat="1" ht="15">
      <c r="A30" s="1276"/>
      <c r="B30" s="1429"/>
      <c r="C30" s="1429"/>
      <c r="D30" s="1429"/>
      <c r="E30" s="1429"/>
      <c r="F30" s="1429"/>
      <c r="G30" s="1429"/>
      <c r="H30" s="1429"/>
      <c r="I30" s="1429"/>
      <c r="J30" s="1429"/>
      <c r="K30" s="1429"/>
      <c r="L30" s="1430"/>
    </row>
    <row r="31" spans="1:12" s="16" customFormat="1" ht="15">
      <c r="A31" s="1276"/>
      <c r="B31" s="1429"/>
      <c r="C31" s="1429"/>
      <c r="D31" s="1429"/>
      <c r="E31" s="1429"/>
      <c r="F31" s="1429"/>
      <c r="G31" s="1429"/>
      <c r="H31" s="1429"/>
      <c r="I31" s="1429"/>
      <c r="J31" s="1429"/>
      <c r="K31" s="1429"/>
      <c r="L31" s="1430"/>
    </row>
    <row r="32" spans="1:12" s="16" customFormat="1" ht="15.75" thickBot="1">
      <c r="A32" s="1227"/>
      <c r="B32" s="1431"/>
      <c r="C32" s="1431"/>
      <c r="D32" s="1431"/>
      <c r="E32" s="1431"/>
      <c r="F32" s="1431"/>
      <c r="G32" s="1431"/>
      <c r="H32" s="1431"/>
      <c r="I32" s="1431"/>
      <c r="J32" s="1431"/>
      <c r="K32" s="1431"/>
      <c r="L32" s="1432"/>
    </row>
    <row r="33" spans="1:12" s="16" customFormat="1" ht="15.75" thickBot="1">
      <c r="A33" s="1433" t="s">
        <v>944</v>
      </c>
      <c r="B33" s="1434"/>
      <c r="C33" s="1434"/>
      <c r="D33" s="1434"/>
      <c r="E33" s="1434"/>
      <c r="F33" s="1434"/>
      <c r="G33" s="1434"/>
      <c r="H33" s="1434"/>
      <c r="I33" s="1434"/>
      <c r="J33" s="1434"/>
      <c r="K33" s="1434"/>
      <c r="L33" s="1435"/>
    </row>
    <row r="34" spans="1:12" s="16" customFormat="1" ht="15">
      <c r="A34" s="1226"/>
      <c r="B34" s="1427"/>
      <c r="C34" s="1427"/>
      <c r="D34" s="1427"/>
      <c r="E34" s="1427"/>
      <c r="F34" s="1427"/>
      <c r="G34" s="1427"/>
      <c r="H34" s="1427"/>
      <c r="I34" s="1427"/>
      <c r="J34" s="1427"/>
      <c r="K34" s="1427"/>
      <c r="L34" s="1428"/>
    </row>
    <row r="35" spans="1:12" s="16" customFormat="1" ht="15">
      <c r="A35" s="1276"/>
      <c r="B35" s="1429"/>
      <c r="C35" s="1429"/>
      <c r="D35" s="1429"/>
      <c r="E35" s="1429"/>
      <c r="F35" s="1429"/>
      <c r="G35" s="1429"/>
      <c r="H35" s="1429"/>
      <c r="I35" s="1429"/>
      <c r="J35" s="1429"/>
      <c r="K35" s="1429"/>
      <c r="L35" s="1430"/>
    </row>
    <row r="36" spans="1:12" s="16" customFormat="1" ht="15">
      <c r="A36" s="1276"/>
      <c r="B36" s="1429"/>
      <c r="C36" s="1429"/>
      <c r="D36" s="1429"/>
      <c r="E36" s="1429"/>
      <c r="F36" s="1429"/>
      <c r="G36" s="1429"/>
      <c r="H36" s="1429"/>
      <c r="I36" s="1429"/>
      <c r="J36" s="1429"/>
      <c r="K36" s="1429"/>
      <c r="L36" s="1430"/>
    </row>
    <row r="37" spans="1:12" s="16" customFormat="1" ht="15">
      <c r="A37" s="1276"/>
      <c r="B37" s="1429"/>
      <c r="C37" s="1429"/>
      <c r="D37" s="1429"/>
      <c r="E37" s="1429"/>
      <c r="F37" s="1429"/>
      <c r="G37" s="1429"/>
      <c r="H37" s="1429"/>
      <c r="I37" s="1429"/>
      <c r="J37" s="1429"/>
      <c r="K37" s="1429"/>
      <c r="L37" s="1430"/>
    </row>
    <row r="38" spans="1:12" s="16" customFormat="1" ht="15">
      <c r="A38" s="1276"/>
      <c r="B38" s="1429"/>
      <c r="C38" s="1429"/>
      <c r="D38" s="1429"/>
      <c r="E38" s="1429"/>
      <c r="F38" s="1429"/>
      <c r="G38" s="1429"/>
      <c r="H38" s="1429"/>
      <c r="I38" s="1429"/>
      <c r="J38" s="1429"/>
      <c r="K38" s="1429"/>
      <c r="L38" s="1430"/>
    </row>
    <row r="39" spans="1:12" s="16" customFormat="1" ht="15">
      <c r="A39" s="1276"/>
      <c r="B39" s="1429"/>
      <c r="C39" s="1429"/>
      <c r="D39" s="1429"/>
      <c r="E39" s="1429"/>
      <c r="F39" s="1429"/>
      <c r="G39" s="1429"/>
      <c r="H39" s="1429"/>
      <c r="I39" s="1429"/>
      <c r="J39" s="1429"/>
      <c r="K39" s="1429"/>
      <c r="L39" s="1430"/>
    </row>
    <row r="40" spans="1:12" s="16" customFormat="1" ht="15">
      <c r="A40" s="1276"/>
      <c r="B40" s="1429"/>
      <c r="C40" s="1429"/>
      <c r="D40" s="1429"/>
      <c r="E40" s="1429"/>
      <c r="F40" s="1429"/>
      <c r="G40" s="1429"/>
      <c r="H40" s="1429"/>
      <c r="I40" s="1429"/>
      <c r="J40" s="1429"/>
      <c r="K40" s="1429"/>
      <c r="L40" s="1430"/>
    </row>
    <row r="41" spans="1:12" s="16" customFormat="1" ht="15">
      <c r="A41" s="1276"/>
      <c r="B41" s="1429"/>
      <c r="C41" s="1429"/>
      <c r="D41" s="1429"/>
      <c r="E41" s="1429"/>
      <c r="F41" s="1429"/>
      <c r="G41" s="1429"/>
      <c r="H41" s="1429"/>
      <c r="I41" s="1429"/>
      <c r="J41" s="1429"/>
      <c r="K41" s="1429"/>
      <c r="L41" s="1430"/>
    </row>
    <row r="42" spans="1:12" s="16" customFormat="1" ht="15">
      <c r="A42" s="1276"/>
      <c r="B42" s="1429"/>
      <c r="C42" s="1429"/>
      <c r="D42" s="1429"/>
      <c r="E42" s="1429"/>
      <c r="F42" s="1429"/>
      <c r="G42" s="1429"/>
      <c r="H42" s="1429"/>
      <c r="I42" s="1429"/>
      <c r="J42" s="1429"/>
      <c r="K42" s="1429"/>
      <c r="L42" s="1430"/>
    </row>
    <row r="43" spans="1:12" s="16" customFormat="1" ht="15">
      <c r="A43" s="1276"/>
      <c r="B43" s="1429"/>
      <c r="C43" s="1429"/>
      <c r="D43" s="1429"/>
      <c r="E43" s="1429"/>
      <c r="F43" s="1429"/>
      <c r="G43" s="1429"/>
      <c r="H43" s="1429"/>
      <c r="I43" s="1429"/>
      <c r="J43" s="1429"/>
      <c r="K43" s="1429"/>
      <c r="L43" s="1430"/>
    </row>
    <row r="44" spans="1:12" s="16" customFormat="1" ht="15">
      <c r="A44" s="1276"/>
      <c r="B44" s="1429"/>
      <c r="C44" s="1429"/>
      <c r="D44" s="1429"/>
      <c r="E44" s="1429"/>
      <c r="F44" s="1429"/>
      <c r="G44" s="1429"/>
      <c r="H44" s="1429"/>
      <c r="I44" s="1429"/>
      <c r="J44" s="1429"/>
      <c r="K44" s="1429"/>
      <c r="L44" s="1430"/>
    </row>
    <row r="45" spans="1:12" s="16" customFormat="1" ht="15">
      <c r="A45" s="1276"/>
      <c r="B45" s="1429"/>
      <c r="C45" s="1429"/>
      <c r="D45" s="1429"/>
      <c r="E45" s="1429"/>
      <c r="F45" s="1429"/>
      <c r="G45" s="1429"/>
      <c r="H45" s="1429"/>
      <c r="I45" s="1429"/>
      <c r="J45" s="1429"/>
      <c r="K45" s="1429"/>
      <c r="L45" s="1430"/>
    </row>
    <row r="46" spans="1:12">
      <c r="A46" s="1276"/>
      <c r="B46" s="1429"/>
      <c r="C46" s="1429"/>
      <c r="D46" s="1429"/>
      <c r="E46" s="1429"/>
      <c r="F46" s="1429"/>
      <c r="G46" s="1429"/>
      <c r="H46" s="1429"/>
      <c r="I46" s="1429"/>
      <c r="J46" s="1429"/>
      <c r="K46" s="1429"/>
      <c r="L46" s="1430"/>
    </row>
    <row r="47" spans="1:12" ht="9.75" customHeight="1">
      <c r="A47" s="1276"/>
      <c r="B47" s="1429"/>
      <c r="C47" s="1429"/>
      <c r="D47" s="1429"/>
      <c r="E47" s="1429"/>
      <c r="F47" s="1429"/>
      <c r="G47" s="1429"/>
      <c r="H47" s="1429"/>
      <c r="I47" s="1429"/>
      <c r="J47" s="1429"/>
      <c r="K47" s="1429"/>
      <c r="L47" s="1430"/>
    </row>
    <row r="48" spans="1:12" ht="20.25" customHeight="1">
      <c r="A48" s="1276"/>
      <c r="B48" s="1429"/>
      <c r="C48" s="1429"/>
      <c r="D48" s="1429"/>
      <c r="E48" s="1429"/>
      <c r="F48" s="1429"/>
      <c r="G48" s="1429"/>
      <c r="H48" s="1429"/>
      <c r="I48" s="1429"/>
      <c r="J48" s="1429"/>
      <c r="K48" s="1429"/>
      <c r="L48" s="1430"/>
    </row>
    <row r="49" spans="1:12" s="6" customFormat="1" ht="12.75" customHeight="1">
      <c r="A49" s="1276"/>
      <c r="B49" s="1429"/>
      <c r="C49" s="1429"/>
      <c r="D49" s="1429"/>
      <c r="E49" s="1429"/>
      <c r="F49" s="1429"/>
      <c r="G49" s="1429"/>
      <c r="H49" s="1429"/>
      <c r="I49" s="1429"/>
      <c r="J49" s="1429"/>
      <c r="K49" s="1429"/>
      <c r="L49" s="1430"/>
    </row>
    <row r="50" spans="1:12">
      <c r="A50" s="1276"/>
      <c r="B50" s="1429"/>
      <c r="C50" s="1429"/>
      <c r="D50" s="1429"/>
      <c r="E50" s="1429"/>
      <c r="F50" s="1429"/>
      <c r="G50" s="1429"/>
      <c r="H50" s="1429"/>
      <c r="I50" s="1429"/>
      <c r="J50" s="1429"/>
      <c r="K50" s="1429"/>
      <c r="L50" s="1430"/>
    </row>
    <row r="51" spans="1:12">
      <c r="A51" s="1276"/>
      <c r="B51" s="1429"/>
      <c r="C51" s="1429"/>
      <c r="D51" s="1429"/>
      <c r="E51" s="1429"/>
      <c r="F51" s="1429"/>
      <c r="G51" s="1429"/>
      <c r="H51" s="1429"/>
      <c r="I51" s="1429"/>
      <c r="J51" s="1429"/>
      <c r="K51" s="1429"/>
      <c r="L51" s="1430"/>
    </row>
    <row r="52" spans="1:12">
      <c r="A52" s="1276"/>
      <c r="B52" s="1429"/>
      <c r="C52" s="1429"/>
      <c r="D52" s="1429"/>
      <c r="E52" s="1429"/>
      <c r="F52" s="1429"/>
      <c r="G52" s="1429"/>
      <c r="H52" s="1429"/>
      <c r="I52" s="1429"/>
      <c r="J52" s="1429"/>
      <c r="K52" s="1429"/>
      <c r="L52" s="1430"/>
    </row>
    <row r="53" spans="1:12">
      <c r="A53" s="1276"/>
      <c r="B53" s="1429"/>
      <c r="C53" s="1429"/>
      <c r="D53" s="1429"/>
      <c r="E53" s="1429"/>
      <c r="F53" s="1429"/>
      <c r="G53" s="1429"/>
      <c r="H53" s="1429"/>
      <c r="I53" s="1429"/>
      <c r="J53" s="1429"/>
      <c r="K53" s="1429"/>
      <c r="L53" s="1430"/>
    </row>
    <row r="54" spans="1:12">
      <c r="A54" s="1276"/>
      <c r="B54" s="1429"/>
      <c r="C54" s="1429"/>
      <c r="D54" s="1429"/>
      <c r="E54" s="1429"/>
      <c r="F54" s="1429"/>
      <c r="G54" s="1429"/>
      <c r="H54" s="1429"/>
      <c r="I54" s="1429"/>
      <c r="J54" s="1429"/>
      <c r="K54" s="1429"/>
      <c r="L54" s="1430"/>
    </row>
    <row r="55" spans="1:12">
      <c r="A55" s="1276"/>
      <c r="B55" s="1429"/>
      <c r="C55" s="1429"/>
      <c r="D55" s="1429"/>
      <c r="E55" s="1429"/>
      <c r="F55" s="1429"/>
      <c r="G55" s="1429"/>
      <c r="H55" s="1429"/>
      <c r="I55" s="1429"/>
      <c r="J55" s="1429"/>
      <c r="K55" s="1429"/>
      <c r="L55" s="1430"/>
    </row>
    <row r="56" spans="1:12" ht="13.5" thickBot="1">
      <c r="A56" s="1227"/>
      <c r="B56" s="1431"/>
      <c r="C56" s="1431"/>
      <c r="D56" s="1431"/>
      <c r="E56" s="1431"/>
      <c r="F56" s="1431"/>
      <c r="G56" s="1431"/>
      <c r="H56" s="1431"/>
      <c r="I56" s="1431"/>
      <c r="J56" s="1431"/>
      <c r="K56" s="1431"/>
      <c r="L56" s="1432"/>
    </row>
    <row r="57" spans="1:12">
      <c r="D57" s="2"/>
      <c r="E57" s="2"/>
      <c r="H57" s="2"/>
    </row>
    <row r="58" spans="1:12">
      <c r="B58" s="1203" t="s">
        <v>115</v>
      </c>
      <c r="C58" s="1204"/>
      <c r="D58" s="1205" t="s">
        <v>1</v>
      </c>
      <c r="E58" s="1205"/>
      <c r="F58" s="1205"/>
      <c r="G58" s="1205" t="s">
        <v>57</v>
      </c>
      <c r="H58" s="1205"/>
      <c r="I58" s="1205"/>
      <c r="J58" s="1205" t="s">
        <v>2</v>
      </c>
      <c r="K58" s="1206"/>
    </row>
    <row r="59" spans="1:12">
      <c r="B59" s="1207"/>
      <c r="C59" s="1208"/>
      <c r="D59" s="1200"/>
      <c r="E59" s="1200"/>
      <c r="F59" s="1200"/>
      <c r="G59" s="1200"/>
      <c r="H59" s="1200"/>
      <c r="I59" s="1200"/>
      <c r="J59" s="1201"/>
      <c r="K59" s="1202"/>
    </row>
    <row r="60" spans="1:12">
      <c r="A60" s="6"/>
      <c r="B60" s="6"/>
      <c r="C60" s="7"/>
      <c r="D60" s="70"/>
      <c r="E60" s="70"/>
      <c r="F60" s="18"/>
      <c r="G60" s="6"/>
      <c r="H60" s="19"/>
      <c r="I60" s="6"/>
      <c r="J60" s="6"/>
      <c r="K60" s="6"/>
      <c r="L60" s="18"/>
    </row>
  </sheetData>
  <mergeCells count="24">
    <mergeCell ref="C1:L1"/>
    <mergeCell ref="A5:C5"/>
    <mergeCell ref="D5:G5"/>
    <mergeCell ref="H5:J5"/>
    <mergeCell ref="K5:L5"/>
    <mergeCell ref="C2:G2"/>
    <mergeCell ref="I2:L2"/>
    <mergeCell ref="C3:G3"/>
    <mergeCell ref="I3:L3"/>
    <mergeCell ref="B59:C59"/>
    <mergeCell ref="D59:F59"/>
    <mergeCell ref="G59:I59"/>
    <mergeCell ref="J59:K59"/>
    <mergeCell ref="B6:G6"/>
    <mergeCell ref="H6:J6"/>
    <mergeCell ref="K6:L6"/>
    <mergeCell ref="A10:L10"/>
    <mergeCell ref="A33:L33"/>
    <mergeCell ref="B58:C58"/>
    <mergeCell ref="D58:F58"/>
    <mergeCell ref="G58:I58"/>
    <mergeCell ref="J58:K58"/>
    <mergeCell ref="A34:L56"/>
    <mergeCell ref="A11:L32"/>
  </mergeCells>
  <printOptions horizontalCentered="1"/>
  <pageMargins left="0.17" right="0.25" top="0.41" bottom="0.68" header="0.17" footer="0.16"/>
  <pageSetup scale="80" orientation="portrait" r:id="rId1"/>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O59"/>
  <sheetViews>
    <sheetView view="pageLayout" zoomScaleNormal="100" workbookViewId="0">
      <selection activeCell="A11" sqref="A11:L55"/>
    </sheetView>
  </sheetViews>
  <sheetFormatPr defaultColWidth="9.140625" defaultRowHeight="12.75"/>
  <cols>
    <col min="1" max="1" width="4.5703125" style="2" customWidth="1"/>
    <col min="2" max="2" width="13.85546875" style="2" customWidth="1"/>
    <col min="3" max="3" width="12.85546875" style="2" customWidth="1"/>
    <col min="4" max="5" width="12.85546875" style="5" customWidth="1"/>
    <col min="6" max="7" width="12.85546875" style="2" customWidth="1"/>
    <col min="8" max="8" width="12.85546875" style="9" customWidth="1"/>
    <col min="9" max="10" width="12.85546875" style="2" customWidth="1"/>
    <col min="11" max="12" width="4.140625" style="2" customWidth="1"/>
    <col min="13" max="16384" width="9.140625" style="2"/>
  </cols>
  <sheetData>
    <row r="1" spans="1:15" ht="57" customHeight="1" thickBot="1">
      <c r="A1" s="1447" t="s">
        <v>1016</v>
      </c>
      <c r="B1" s="1219"/>
      <c r="C1" s="1219"/>
      <c r="D1" s="1219"/>
      <c r="E1" s="1219"/>
      <c r="F1" s="1219"/>
      <c r="G1" s="1219"/>
      <c r="H1" s="1219"/>
      <c r="I1" s="1219"/>
      <c r="J1" s="1219"/>
      <c r="K1" s="1219"/>
      <c r="L1" s="1220"/>
    </row>
    <row r="2" spans="1:15" ht="12" customHeight="1">
      <c r="A2" s="43" t="s">
        <v>106</v>
      </c>
      <c r="B2" s="44"/>
      <c r="C2" s="1161" t="str">
        <f>INTRO!$C$26</f>
        <v xml:space="preserve">SUPPLIER NAME </v>
      </c>
      <c r="D2" s="1161"/>
      <c r="E2" s="1161"/>
      <c r="F2" s="1161"/>
      <c r="G2" s="1161"/>
      <c r="H2" s="33" t="s">
        <v>4</v>
      </c>
      <c r="I2" s="1181" t="str">
        <f>INTRO!$C$20</f>
        <v>PART NUMBER</v>
      </c>
      <c r="J2" s="1181"/>
      <c r="K2" s="1181"/>
      <c r="L2" s="1182"/>
      <c r="N2" s="10"/>
      <c r="O2" s="4"/>
    </row>
    <row r="3" spans="1:15" ht="13.5" thickBot="1">
      <c r="A3" s="46" t="s">
        <v>117</v>
      </c>
      <c r="B3" s="45"/>
      <c r="C3" s="1164">
        <f>INTRO!$C$27</f>
        <v>101112</v>
      </c>
      <c r="D3" s="1164"/>
      <c r="E3" s="1164"/>
      <c r="F3" s="1164"/>
      <c r="G3" s="1164"/>
      <c r="H3" s="41" t="s">
        <v>108</v>
      </c>
      <c r="I3" s="1193" t="str">
        <f>INTRO!$C$19</f>
        <v>PART NAME</v>
      </c>
      <c r="J3" s="1193"/>
      <c r="K3" s="1193"/>
      <c r="L3" s="1194"/>
    </row>
    <row r="4" spans="1:15" ht="13.5" thickBot="1">
      <c r="A4" s="412"/>
      <c r="B4" s="4"/>
      <c r="C4" s="49"/>
      <c r="D4" s="49"/>
      <c r="E4" s="49"/>
      <c r="F4" s="49"/>
      <c r="G4" s="49"/>
      <c r="H4" s="42"/>
      <c r="I4" s="50"/>
      <c r="J4" s="50"/>
      <c r="K4" s="50"/>
      <c r="L4" s="413"/>
    </row>
    <row r="5" spans="1:15" ht="12.75" customHeight="1">
      <c r="A5" s="1192" t="s">
        <v>581</v>
      </c>
      <c r="B5" s="1167"/>
      <c r="C5" s="1167"/>
      <c r="D5" s="1168"/>
      <c r="E5" s="1168"/>
      <c r="F5" s="1168"/>
      <c r="G5" s="1169"/>
      <c r="H5" s="1167" t="s">
        <v>105</v>
      </c>
      <c r="I5" s="1167"/>
      <c r="J5" s="1167"/>
      <c r="K5" s="1183" t="str">
        <f>INTRO!$C$21</f>
        <v>ERL</v>
      </c>
      <c r="L5" s="1184"/>
      <c r="N5" s="10"/>
      <c r="O5" s="4"/>
    </row>
    <row r="6" spans="1:15" ht="13.5" thickBot="1">
      <c r="A6" s="134" t="s">
        <v>3</v>
      </c>
      <c r="B6" s="1189"/>
      <c r="C6" s="1190"/>
      <c r="D6" s="1190"/>
      <c r="E6" s="1190"/>
      <c r="F6" s="1190"/>
      <c r="G6" s="1191"/>
      <c r="H6" s="1197" t="s">
        <v>119</v>
      </c>
      <c r="I6" s="1197"/>
      <c r="J6" s="1197"/>
      <c r="K6" s="1189"/>
      <c r="L6" s="1195"/>
    </row>
    <row r="7" spans="1:15" ht="5.25" customHeight="1">
      <c r="A7" s="305"/>
      <c r="B7" s="67"/>
      <c r="C7" s="67"/>
      <c r="D7" s="67"/>
      <c r="E7" s="67"/>
      <c r="F7" s="67"/>
      <c r="G7" s="67"/>
      <c r="H7" s="40"/>
      <c r="I7" s="40"/>
      <c r="J7" s="40"/>
      <c r="K7" s="67"/>
      <c r="L7" s="414"/>
    </row>
    <row r="8" spans="1:15">
      <c r="A8" s="305" t="s">
        <v>1018</v>
      </c>
      <c r="B8" s="67"/>
      <c r="C8" s="67"/>
      <c r="D8" s="67"/>
      <c r="E8" s="67"/>
      <c r="F8" s="67"/>
      <c r="G8" s="67"/>
      <c r="H8" s="40"/>
      <c r="I8" s="40"/>
      <c r="J8" s="40"/>
      <c r="K8" s="67"/>
      <c r="L8" s="414"/>
    </row>
    <row r="9" spans="1:15" ht="6.75" customHeight="1" thickBot="1">
      <c r="A9" s="412"/>
      <c r="B9" s="42"/>
      <c r="C9" s="42"/>
      <c r="D9" s="67"/>
      <c r="E9" s="67"/>
      <c r="F9" s="42"/>
      <c r="G9" s="42"/>
      <c r="H9" s="42"/>
      <c r="I9" s="42"/>
      <c r="J9" s="42"/>
      <c r="K9" s="42"/>
      <c r="L9" s="253"/>
    </row>
    <row r="10" spans="1:15" ht="18.75" customHeight="1" thickBot="1">
      <c r="A10" s="1433" t="s">
        <v>1017</v>
      </c>
      <c r="B10" s="1434"/>
      <c r="C10" s="1434"/>
      <c r="D10" s="1434"/>
      <c r="E10" s="1434"/>
      <c r="F10" s="1434"/>
      <c r="G10" s="1434"/>
      <c r="H10" s="1434"/>
      <c r="I10" s="1434"/>
      <c r="J10" s="1434"/>
      <c r="K10" s="1434"/>
      <c r="L10" s="1435"/>
    </row>
    <row r="11" spans="1:15" s="11" customFormat="1">
      <c r="A11" s="1226"/>
      <c r="B11" s="1427"/>
      <c r="C11" s="1427"/>
      <c r="D11" s="1427"/>
      <c r="E11" s="1427"/>
      <c r="F11" s="1427"/>
      <c r="G11" s="1427"/>
      <c r="H11" s="1427"/>
      <c r="I11" s="1427"/>
      <c r="J11" s="1427"/>
      <c r="K11" s="1427"/>
      <c r="L11" s="1428"/>
    </row>
    <row r="12" spans="1:15" s="16" customFormat="1" ht="15">
      <c r="A12" s="1276"/>
      <c r="B12" s="1429"/>
      <c r="C12" s="1429"/>
      <c r="D12" s="1429"/>
      <c r="E12" s="1429"/>
      <c r="F12" s="1429"/>
      <c r="G12" s="1429"/>
      <c r="H12" s="1429"/>
      <c r="I12" s="1429"/>
      <c r="J12" s="1429"/>
      <c r="K12" s="1429"/>
      <c r="L12" s="1430"/>
    </row>
    <row r="13" spans="1:15" s="16" customFormat="1" ht="15">
      <c r="A13" s="1276"/>
      <c r="B13" s="1429"/>
      <c r="C13" s="1429"/>
      <c r="D13" s="1429"/>
      <c r="E13" s="1429"/>
      <c r="F13" s="1429"/>
      <c r="G13" s="1429"/>
      <c r="H13" s="1429"/>
      <c r="I13" s="1429"/>
      <c r="J13" s="1429"/>
      <c r="K13" s="1429"/>
      <c r="L13" s="1430"/>
    </row>
    <row r="14" spans="1:15" s="16" customFormat="1" ht="15">
      <c r="A14" s="1276"/>
      <c r="B14" s="1429"/>
      <c r="C14" s="1429"/>
      <c r="D14" s="1429"/>
      <c r="E14" s="1429"/>
      <c r="F14" s="1429"/>
      <c r="G14" s="1429"/>
      <c r="H14" s="1429"/>
      <c r="I14" s="1429"/>
      <c r="J14" s="1429"/>
      <c r="K14" s="1429"/>
      <c r="L14" s="1430"/>
    </row>
    <row r="15" spans="1:15" s="16" customFormat="1" ht="15">
      <c r="A15" s="1276"/>
      <c r="B15" s="1429"/>
      <c r="C15" s="1429"/>
      <c r="D15" s="1429"/>
      <c r="E15" s="1429"/>
      <c r="F15" s="1429"/>
      <c r="G15" s="1429"/>
      <c r="H15" s="1429"/>
      <c r="I15" s="1429"/>
      <c r="J15" s="1429"/>
      <c r="K15" s="1429"/>
      <c r="L15" s="1430"/>
    </row>
    <row r="16" spans="1:15" s="16" customFormat="1" ht="15">
      <c r="A16" s="1276"/>
      <c r="B16" s="1429"/>
      <c r="C16" s="1429"/>
      <c r="D16" s="1429"/>
      <c r="E16" s="1429"/>
      <c r="F16" s="1429"/>
      <c r="G16" s="1429"/>
      <c r="H16" s="1429"/>
      <c r="I16" s="1429"/>
      <c r="J16" s="1429"/>
      <c r="K16" s="1429"/>
      <c r="L16" s="1430"/>
    </row>
    <row r="17" spans="1:12" s="16" customFormat="1" ht="15">
      <c r="A17" s="1276"/>
      <c r="B17" s="1429"/>
      <c r="C17" s="1429"/>
      <c r="D17" s="1429"/>
      <c r="E17" s="1429"/>
      <c r="F17" s="1429"/>
      <c r="G17" s="1429"/>
      <c r="H17" s="1429"/>
      <c r="I17" s="1429"/>
      <c r="J17" s="1429"/>
      <c r="K17" s="1429"/>
      <c r="L17" s="1430"/>
    </row>
    <row r="18" spans="1:12" s="16" customFormat="1" ht="15">
      <c r="A18" s="1276"/>
      <c r="B18" s="1429"/>
      <c r="C18" s="1429"/>
      <c r="D18" s="1429"/>
      <c r="E18" s="1429"/>
      <c r="F18" s="1429"/>
      <c r="G18" s="1429"/>
      <c r="H18" s="1429"/>
      <c r="I18" s="1429"/>
      <c r="J18" s="1429"/>
      <c r="K18" s="1429"/>
      <c r="L18" s="1430"/>
    </row>
    <row r="19" spans="1:12" s="16" customFormat="1" ht="15">
      <c r="A19" s="1276"/>
      <c r="B19" s="1429"/>
      <c r="C19" s="1429"/>
      <c r="D19" s="1429"/>
      <c r="E19" s="1429"/>
      <c r="F19" s="1429"/>
      <c r="G19" s="1429"/>
      <c r="H19" s="1429"/>
      <c r="I19" s="1429"/>
      <c r="J19" s="1429"/>
      <c r="K19" s="1429"/>
      <c r="L19" s="1430"/>
    </row>
    <row r="20" spans="1:12" s="16" customFormat="1" ht="15">
      <c r="A20" s="1276"/>
      <c r="B20" s="1429"/>
      <c r="C20" s="1429"/>
      <c r="D20" s="1429"/>
      <c r="E20" s="1429"/>
      <c r="F20" s="1429"/>
      <c r="G20" s="1429"/>
      <c r="H20" s="1429"/>
      <c r="I20" s="1429"/>
      <c r="J20" s="1429"/>
      <c r="K20" s="1429"/>
      <c r="L20" s="1430"/>
    </row>
    <row r="21" spans="1:12" s="16" customFormat="1" ht="15">
      <c r="A21" s="1276"/>
      <c r="B21" s="1429"/>
      <c r="C21" s="1429"/>
      <c r="D21" s="1429"/>
      <c r="E21" s="1429"/>
      <c r="F21" s="1429"/>
      <c r="G21" s="1429"/>
      <c r="H21" s="1429"/>
      <c r="I21" s="1429"/>
      <c r="J21" s="1429"/>
      <c r="K21" s="1429"/>
      <c r="L21" s="1430"/>
    </row>
    <row r="22" spans="1:12" s="16" customFormat="1" ht="15">
      <c r="A22" s="1276"/>
      <c r="B22" s="1429"/>
      <c r="C22" s="1429"/>
      <c r="D22" s="1429"/>
      <c r="E22" s="1429"/>
      <c r="F22" s="1429"/>
      <c r="G22" s="1429"/>
      <c r="H22" s="1429"/>
      <c r="I22" s="1429"/>
      <c r="J22" s="1429"/>
      <c r="K22" s="1429"/>
      <c r="L22" s="1430"/>
    </row>
    <row r="23" spans="1:12" s="16" customFormat="1" ht="15">
      <c r="A23" s="1276"/>
      <c r="B23" s="1429"/>
      <c r="C23" s="1429"/>
      <c r="D23" s="1429"/>
      <c r="E23" s="1429"/>
      <c r="F23" s="1429"/>
      <c r="G23" s="1429"/>
      <c r="H23" s="1429"/>
      <c r="I23" s="1429"/>
      <c r="J23" s="1429"/>
      <c r="K23" s="1429"/>
      <c r="L23" s="1430"/>
    </row>
    <row r="24" spans="1:12" s="16" customFormat="1" ht="15">
      <c r="A24" s="1276"/>
      <c r="B24" s="1429"/>
      <c r="C24" s="1429"/>
      <c r="D24" s="1429"/>
      <c r="E24" s="1429"/>
      <c r="F24" s="1429"/>
      <c r="G24" s="1429"/>
      <c r="H24" s="1429"/>
      <c r="I24" s="1429"/>
      <c r="J24" s="1429"/>
      <c r="K24" s="1429"/>
      <c r="L24" s="1430"/>
    </row>
    <row r="25" spans="1:12" s="16" customFormat="1" ht="15">
      <c r="A25" s="1276"/>
      <c r="B25" s="1429"/>
      <c r="C25" s="1429"/>
      <c r="D25" s="1429"/>
      <c r="E25" s="1429"/>
      <c r="F25" s="1429"/>
      <c r="G25" s="1429"/>
      <c r="H25" s="1429"/>
      <c r="I25" s="1429"/>
      <c r="J25" s="1429"/>
      <c r="K25" s="1429"/>
      <c r="L25" s="1430"/>
    </row>
    <row r="26" spans="1:12" s="16" customFormat="1" ht="15">
      <c r="A26" s="1276"/>
      <c r="B26" s="1429"/>
      <c r="C26" s="1429"/>
      <c r="D26" s="1429"/>
      <c r="E26" s="1429"/>
      <c r="F26" s="1429"/>
      <c r="G26" s="1429"/>
      <c r="H26" s="1429"/>
      <c r="I26" s="1429"/>
      <c r="J26" s="1429"/>
      <c r="K26" s="1429"/>
      <c r="L26" s="1430"/>
    </row>
    <row r="27" spans="1:12" s="16" customFormat="1" ht="15">
      <c r="A27" s="1276"/>
      <c r="B27" s="1429"/>
      <c r="C27" s="1429"/>
      <c r="D27" s="1429"/>
      <c r="E27" s="1429"/>
      <c r="F27" s="1429"/>
      <c r="G27" s="1429"/>
      <c r="H27" s="1429"/>
      <c r="I27" s="1429"/>
      <c r="J27" s="1429"/>
      <c r="K27" s="1429"/>
      <c r="L27" s="1430"/>
    </row>
    <row r="28" spans="1:12" s="16" customFormat="1" ht="15">
      <c r="A28" s="1276"/>
      <c r="B28" s="1429"/>
      <c r="C28" s="1429"/>
      <c r="D28" s="1429"/>
      <c r="E28" s="1429"/>
      <c r="F28" s="1429"/>
      <c r="G28" s="1429"/>
      <c r="H28" s="1429"/>
      <c r="I28" s="1429"/>
      <c r="J28" s="1429"/>
      <c r="K28" s="1429"/>
      <c r="L28" s="1430"/>
    </row>
    <row r="29" spans="1:12" s="16" customFormat="1" ht="15">
      <c r="A29" s="1276"/>
      <c r="B29" s="1429"/>
      <c r="C29" s="1429"/>
      <c r="D29" s="1429"/>
      <c r="E29" s="1429"/>
      <c r="F29" s="1429"/>
      <c r="G29" s="1429"/>
      <c r="H29" s="1429"/>
      <c r="I29" s="1429"/>
      <c r="J29" s="1429"/>
      <c r="K29" s="1429"/>
      <c r="L29" s="1430"/>
    </row>
    <row r="30" spans="1:12" s="16" customFormat="1" ht="15">
      <c r="A30" s="1276"/>
      <c r="B30" s="1429"/>
      <c r="C30" s="1429"/>
      <c r="D30" s="1429"/>
      <c r="E30" s="1429"/>
      <c r="F30" s="1429"/>
      <c r="G30" s="1429"/>
      <c r="H30" s="1429"/>
      <c r="I30" s="1429"/>
      <c r="J30" s="1429"/>
      <c r="K30" s="1429"/>
      <c r="L30" s="1430"/>
    </row>
    <row r="31" spans="1:12" s="16" customFormat="1" ht="15">
      <c r="A31" s="1276"/>
      <c r="B31" s="1429"/>
      <c r="C31" s="1429"/>
      <c r="D31" s="1429"/>
      <c r="E31" s="1429"/>
      <c r="F31" s="1429"/>
      <c r="G31" s="1429"/>
      <c r="H31" s="1429"/>
      <c r="I31" s="1429"/>
      <c r="J31" s="1429"/>
      <c r="K31" s="1429"/>
      <c r="L31" s="1430"/>
    </row>
    <row r="32" spans="1:12" s="16" customFormat="1" ht="15">
      <c r="A32" s="1276"/>
      <c r="B32" s="1429"/>
      <c r="C32" s="1429"/>
      <c r="D32" s="1429"/>
      <c r="E32" s="1429"/>
      <c r="F32" s="1429"/>
      <c r="G32" s="1429"/>
      <c r="H32" s="1429"/>
      <c r="I32" s="1429"/>
      <c r="J32" s="1429"/>
      <c r="K32" s="1429"/>
      <c r="L32" s="1430"/>
    </row>
    <row r="33" spans="1:12" s="16" customFormat="1" ht="15">
      <c r="A33" s="1276"/>
      <c r="B33" s="1429"/>
      <c r="C33" s="1429"/>
      <c r="D33" s="1429"/>
      <c r="E33" s="1429"/>
      <c r="F33" s="1429"/>
      <c r="G33" s="1429"/>
      <c r="H33" s="1429"/>
      <c r="I33" s="1429"/>
      <c r="J33" s="1429"/>
      <c r="K33" s="1429"/>
      <c r="L33" s="1430"/>
    </row>
    <row r="34" spans="1:12" s="16" customFormat="1" ht="15">
      <c r="A34" s="1276"/>
      <c r="B34" s="1429"/>
      <c r="C34" s="1429"/>
      <c r="D34" s="1429"/>
      <c r="E34" s="1429"/>
      <c r="F34" s="1429"/>
      <c r="G34" s="1429"/>
      <c r="H34" s="1429"/>
      <c r="I34" s="1429"/>
      <c r="J34" s="1429"/>
      <c r="K34" s="1429"/>
      <c r="L34" s="1430"/>
    </row>
    <row r="35" spans="1:12" s="16" customFormat="1" ht="15">
      <c r="A35" s="1276"/>
      <c r="B35" s="1429"/>
      <c r="C35" s="1429"/>
      <c r="D35" s="1429"/>
      <c r="E35" s="1429"/>
      <c r="F35" s="1429"/>
      <c r="G35" s="1429"/>
      <c r="H35" s="1429"/>
      <c r="I35" s="1429"/>
      <c r="J35" s="1429"/>
      <c r="K35" s="1429"/>
      <c r="L35" s="1430"/>
    </row>
    <row r="36" spans="1:12" s="16" customFormat="1" ht="15">
      <c r="A36" s="1276"/>
      <c r="B36" s="1429"/>
      <c r="C36" s="1429"/>
      <c r="D36" s="1429"/>
      <c r="E36" s="1429"/>
      <c r="F36" s="1429"/>
      <c r="G36" s="1429"/>
      <c r="H36" s="1429"/>
      <c r="I36" s="1429"/>
      <c r="J36" s="1429"/>
      <c r="K36" s="1429"/>
      <c r="L36" s="1430"/>
    </row>
    <row r="37" spans="1:12" s="16" customFormat="1" ht="15">
      <c r="A37" s="1276"/>
      <c r="B37" s="1429"/>
      <c r="C37" s="1429"/>
      <c r="D37" s="1429"/>
      <c r="E37" s="1429"/>
      <c r="F37" s="1429"/>
      <c r="G37" s="1429"/>
      <c r="H37" s="1429"/>
      <c r="I37" s="1429"/>
      <c r="J37" s="1429"/>
      <c r="K37" s="1429"/>
      <c r="L37" s="1430"/>
    </row>
    <row r="38" spans="1:12" s="16" customFormat="1" ht="15">
      <c r="A38" s="1276"/>
      <c r="B38" s="1429"/>
      <c r="C38" s="1429"/>
      <c r="D38" s="1429"/>
      <c r="E38" s="1429"/>
      <c r="F38" s="1429"/>
      <c r="G38" s="1429"/>
      <c r="H38" s="1429"/>
      <c r="I38" s="1429"/>
      <c r="J38" s="1429"/>
      <c r="K38" s="1429"/>
      <c r="L38" s="1430"/>
    </row>
    <row r="39" spans="1:12" s="16" customFormat="1" ht="15">
      <c r="A39" s="1276"/>
      <c r="B39" s="1429"/>
      <c r="C39" s="1429"/>
      <c r="D39" s="1429"/>
      <c r="E39" s="1429"/>
      <c r="F39" s="1429"/>
      <c r="G39" s="1429"/>
      <c r="H39" s="1429"/>
      <c r="I39" s="1429"/>
      <c r="J39" s="1429"/>
      <c r="K39" s="1429"/>
      <c r="L39" s="1430"/>
    </row>
    <row r="40" spans="1:12" s="16" customFormat="1" ht="15">
      <c r="A40" s="1276"/>
      <c r="B40" s="1429"/>
      <c r="C40" s="1429"/>
      <c r="D40" s="1429"/>
      <c r="E40" s="1429"/>
      <c r="F40" s="1429"/>
      <c r="G40" s="1429"/>
      <c r="H40" s="1429"/>
      <c r="I40" s="1429"/>
      <c r="J40" s="1429"/>
      <c r="K40" s="1429"/>
      <c r="L40" s="1430"/>
    </row>
    <row r="41" spans="1:12" s="16" customFormat="1" ht="15">
      <c r="A41" s="1276"/>
      <c r="B41" s="1429"/>
      <c r="C41" s="1429"/>
      <c r="D41" s="1429"/>
      <c r="E41" s="1429"/>
      <c r="F41" s="1429"/>
      <c r="G41" s="1429"/>
      <c r="H41" s="1429"/>
      <c r="I41" s="1429"/>
      <c r="J41" s="1429"/>
      <c r="K41" s="1429"/>
      <c r="L41" s="1430"/>
    </row>
    <row r="42" spans="1:12" s="16" customFormat="1" ht="15">
      <c r="A42" s="1276"/>
      <c r="B42" s="1429"/>
      <c r="C42" s="1429"/>
      <c r="D42" s="1429"/>
      <c r="E42" s="1429"/>
      <c r="F42" s="1429"/>
      <c r="G42" s="1429"/>
      <c r="H42" s="1429"/>
      <c r="I42" s="1429"/>
      <c r="J42" s="1429"/>
      <c r="K42" s="1429"/>
      <c r="L42" s="1430"/>
    </row>
    <row r="43" spans="1:12" s="16" customFormat="1" ht="15">
      <c r="A43" s="1276"/>
      <c r="B43" s="1429"/>
      <c r="C43" s="1429"/>
      <c r="D43" s="1429"/>
      <c r="E43" s="1429"/>
      <c r="F43" s="1429"/>
      <c r="G43" s="1429"/>
      <c r="H43" s="1429"/>
      <c r="I43" s="1429"/>
      <c r="J43" s="1429"/>
      <c r="K43" s="1429"/>
      <c r="L43" s="1430"/>
    </row>
    <row r="44" spans="1:12" s="16" customFormat="1" ht="15">
      <c r="A44" s="1276"/>
      <c r="B44" s="1429"/>
      <c r="C44" s="1429"/>
      <c r="D44" s="1429"/>
      <c r="E44" s="1429"/>
      <c r="F44" s="1429"/>
      <c r="G44" s="1429"/>
      <c r="H44" s="1429"/>
      <c r="I44" s="1429"/>
      <c r="J44" s="1429"/>
      <c r="K44" s="1429"/>
      <c r="L44" s="1430"/>
    </row>
    <row r="45" spans="1:12">
      <c r="A45" s="1276"/>
      <c r="B45" s="1429"/>
      <c r="C45" s="1429"/>
      <c r="D45" s="1429"/>
      <c r="E45" s="1429"/>
      <c r="F45" s="1429"/>
      <c r="G45" s="1429"/>
      <c r="H45" s="1429"/>
      <c r="I45" s="1429"/>
      <c r="J45" s="1429"/>
      <c r="K45" s="1429"/>
      <c r="L45" s="1430"/>
    </row>
    <row r="46" spans="1:12" ht="9.75" customHeight="1">
      <c r="A46" s="1276"/>
      <c r="B46" s="1429"/>
      <c r="C46" s="1429"/>
      <c r="D46" s="1429"/>
      <c r="E46" s="1429"/>
      <c r="F46" s="1429"/>
      <c r="G46" s="1429"/>
      <c r="H46" s="1429"/>
      <c r="I46" s="1429"/>
      <c r="J46" s="1429"/>
      <c r="K46" s="1429"/>
      <c r="L46" s="1430"/>
    </row>
    <row r="47" spans="1:12" ht="20.25" customHeight="1">
      <c r="A47" s="1276"/>
      <c r="B47" s="1429"/>
      <c r="C47" s="1429"/>
      <c r="D47" s="1429"/>
      <c r="E47" s="1429"/>
      <c r="F47" s="1429"/>
      <c r="G47" s="1429"/>
      <c r="H47" s="1429"/>
      <c r="I47" s="1429"/>
      <c r="J47" s="1429"/>
      <c r="K47" s="1429"/>
      <c r="L47" s="1430"/>
    </row>
    <row r="48" spans="1:12" s="6" customFormat="1" ht="12.75" customHeight="1">
      <c r="A48" s="1276"/>
      <c r="B48" s="1429"/>
      <c r="C48" s="1429"/>
      <c r="D48" s="1429"/>
      <c r="E48" s="1429"/>
      <c r="F48" s="1429"/>
      <c r="G48" s="1429"/>
      <c r="H48" s="1429"/>
      <c r="I48" s="1429"/>
      <c r="J48" s="1429"/>
      <c r="K48" s="1429"/>
      <c r="L48" s="1430"/>
    </row>
    <row r="49" spans="1:12">
      <c r="A49" s="1276"/>
      <c r="B49" s="1429"/>
      <c r="C49" s="1429"/>
      <c r="D49" s="1429"/>
      <c r="E49" s="1429"/>
      <c r="F49" s="1429"/>
      <c r="G49" s="1429"/>
      <c r="H49" s="1429"/>
      <c r="I49" s="1429"/>
      <c r="J49" s="1429"/>
      <c r="K49" s="1429"/>
      <c r="L49" s="1430"/>
    </row>
    <row r="50" spans="1:12">
      <c r="A50" s="1276"/>
      <c r="B50" s="1429"/>
      <c r="C50" s="1429"/>
      <c r="D50" s="1429"/>
      <c r="E50" s="1429"/>
      <c r="F50" s="1429"/>
      <c r="G50" s="1429"/>
      <c r="H50" s="1429"/>
      <c r="I50" s="1429"/>
      <c r="J50" s="1429"/>
      <c r="K50" s="1429"/>
      <c r="L50" s="1430"/>
    </row>
    <row r="51" spans="1:12">
      <c r="A51" s="1276"/>
      <c r="B51" s="1429"/>
      <c r="C51" s="1429"/>
      <c r="D51" s="1429"/>
      <c r="E51" s="1429"/>
      <c r="F51" s="1429"/>
      <c r="G51" s="1429"/>
      <c r="H51" s="1429"/>
      <c r="I51" s="1429"/>
      <c r="J51" s="1429"/>
      <c r="K51" s="1429"/>
      <c r="L51" s="1430"/>
    </row>
    <row r="52" spans="1:12">
      <c r="A52" s="1276"/>
      <c r="B52" s="1429"/>
      <c r="C52" s="1429"/>
      <c r="D52" s="1429"/>
      <c r="E52" s="1429"/>
      <c r="F52" s="1429"/>
      <c r="G52" s="1429"/>
      <c r="H52" s="1429"/>
      <c r="I52" s="1429"/>
      <c r="J52" s="1429"/>
      <c r="K52" s="1429"/>
      <c r="L52" s="1430"/>
    </row>
    <row r="53" spans="1:12">
      <c r="A53" s="1276"/>
      <c r="B53" s="1429"/>
      <c r="C53" s="1429"/>
      <c r="D53" s="1429"/>
      <c r="E53" s="1429"/>
      <c r="F53" s="1429"/>
      <c r="G53" s="1429"/>
      <c r="H53" s="1429"/>
      <c r="I53" s="1429"/>
      <c r="J53" s="1429"/>
      <c r="K53" s="1429"/>
      <c r="L53" s="1430"/>
    </row>
    <row r="54" spans="1:12">
      <c r="A54" s="1276"/>
      <c r="B54" s="1429"/>
      <c r="C54" s="1429"/>
      <c r="D54" s="1429"/>
      <c r="E54" s="1429"/>
      <c r="F54" s="1429"/>
      <c r="G54" s="1429"/>
      <c r="H54" s="1429"/>
      <c r="I54" s="1429"/>
      <c r="J54" s="1429"/>
      <c r="K54" s="1429"/>
      <c r="L54" s="1430"/>
    </row>
    <row r="55" spans="1:12" ht="13.5" thickBot="1">
      <c r="A55" s="1227"/>
      <c r="B55" s="1431"/>
      <c r="C55" s="1431"/>
      <c r="D55" s="1431"/>
      <c r="E55" s="1431"/>
      <c r="F55" s="1431"/>
      <c r="G55" s="1431"/>
      <c r="H55" s="1431"/>
      <c r="I55" s="1431"/>
      <c r="J55" s="1431"/>
      <c r="K55" s="1431"/>
      <c r="L55" s="1432"/>
    </row>
    <row r="56" spans="1:12">
      <c r="D56" s="2"/>
      <c r="E56" s="2"/>
      <c r="H56" s="2"/>
    </row>
    <row r="57" spans="1:12">
      <c r="B57" s="1203" t="s">
        <v>115</v>
      </c>
      <c r="C57" s="1204"/>
      <c r="D57" s="1205" t="s">
        <v>1</v>
      </c>
      <c r="E57" s="1205"/>
      <c r="F57" s="1205"/>
      <c r="G57" s="1205" t="s">
        <v>57</v>
      </c>
      <c r="H57" s="1205"/>
      <c r="I57" s="1205"/>
      <c r="J57" s="1205" t="s">
        <v>2</v>
      </c>
      <c r="K57" s="1206"/>
    </row>
    <row r="58" spans="1:12">
      <c r="B58" s="1207"/>
      <c r="C58" s="1208"/>
      <c r="D58" s="1200"/>
      <c r="E58" s="1200"/>
      <c r="F58" s="1200"/>
      <c r="G58" s="1200"/>
      <c r="H58" s="1200"/>
      <c r="I58" s="1200"/>
      <c r="J58" s="1201"/>
      <c r="K58" s="1202"/>
    </row>
    <row r="59" spans="1:12">
      <c r="A59" s="6"/>
      <c r="B59" s="6"/>
      <c r="C59" s="7"/>
      <c r="D59" s="70"/>
      <c r="E59" s="70"/>
      <c r="F59" s="18"/>
      <c r="G59" s="6"/>
      <c r="H59" s="19"/>
      <c r="I59" s="6"/>
      <c r="J59" s="6"/>
      <c r="K59" s="6"/>
      <c r="L59" s="18"/>
    </row>
  </sheetData>
  <mergeCells count="22">
    <mergeCell ref="A5:C5"/>
    <mergeCell ref="D5:G5"/>
    <mergeCell ref="H5:J5"/>
    <mergeCell ref="K5:L5"/>
    <mergeCell ref="A1:L1"/>
    <mergeCell ref="C2:G2"/>
    <mergeCell ref="I2:L2"/>
    <mergeCell ref="C3:G3"/>
    <mergeCell ref="I3:L3"/>
    <mergeCell ref="B58:C58"/>
    <mergeCell ref="D58:F58"/>
    <mergeCell ref="G58:I58"/>
    <mergeCell ref="J58:K58"/>
    <mergeCell ref="B6:G6"/>
    <mergeCell ref="H6:J6"/>
    <mergeCell ref="A10:L10"/>
    <mergeCell ref="D57:F57"/>
    <mergeCell ref="B57:C57"/>
    <mergeCell ref="G57:I57"/>
    <mergeCell ref="J57:K57"/>
    <mergeCell ref="K6:L6"/>
    <mergeCell ref="A11:L55"/>
  </mergeCells>
  <printOptions horizontalCentered="1"/>
  <pageMargins left="0.17" right="0.25" top="0.41" bottom="0.68" header="0.17" footer="0.16"/>
  <pageSetup scale="80" orientation="portrait" r:id="rId1"/>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O59"/>
  <sheetViews>
    <sheetView view="pageLayout" zoomScaleNormal="100" workbookViewId="0">
      <selection activeCell="A11" sqref="A11:L32"/>
    </sheetView>
  </sheetViews>
  <sheetFormatPr defaultColWidth="9.140625" defaultRowHeight="12.75"/>
  <cols>
    <col min="1" max="3" width="11.5703125" style="2" customWidth="1"/>
    <col min="4" max="5" width="11.5703125" style="5" customWidth="1"/>
    <col min="6" max="7" width="11.5703125" style="2" customWidth="1"/>
    <col min="8" max="8" width="11.5703125" style="9" customWidth="1"/>
    <col min="9" max="11" width="11.5703125" style="2" customWidth="1"/>
    <col min="12" max="12" width="3.85546875" style="2" customWidth="1"/>
    <col min="13" max="16384" width="9.140625" style="2"/>
  </cols>
  <sheetData>
    <row r="1" spans="1:15" ht="57" customHeight="1" thickBot="1">
      <c r="A1" s="469"/>
      <c r="B1" s="708"/>
      <c r="C1" s="1219" t="s">
        <v>1034</v>
      </c>
      <c r="D1" s="1219"/>
      <c r="E1" s="1219"/>
      <c r="F1" s="1219"/>
      <c r="G1" s="1219"/>
      <c r="H1" s="1219"/>
      <c r="I1" s="1219"/>
      <c r="J1" s="1219"/>
      <c r="K1" s="1219"/>
      <c r="L1" s="1220"/>
    </row>
    <row r="2" spans="1:15" ht="12" customHeight="1">
      <c r="A2" s="704" t="s">
        <v>106</v>
      </c>
      <c r="B2" s="705"/>
      <c r="C2" s="1441" t="str">
        <f>INTRO!$C$26</f>
        <v xml:space="preserve">SUPPLIER NAME </v>
      </c>
      <c r="D2" s="1441"/>
      <c r="E2" s="1441"/>
      <c r="F2" s="1441"/>
      <c r="G2" s="1441"/>
      <c r="H2" s="706" t="s">
        <v>4</v>
      </c>
      <c r="I2" s="1436" t="str">
        <f>INTRO!$C$20</f>
        <v>PART NUMBER</v>
      </c>
      <c r="J2" s="1436"/>
      <c r="K2" s="1436"/>
      <c r="L2" s="1437"/>
      <c r="N2" s="10"/>
      <c r="O2" s="4"/>
    </row>
    <row r="3" spans="1:15" ht="13.5" thickBot="1">
      <c r="A3" s="46" t="s">
        <v>117</v>
      </c>
      <c r="B3" s="45"/>
      <c r="C3" s="1164">
        <f>INTRO!$C$27</f>
        <v>101112</v>
      </c>
      <c r="D3" s="1164"/>
      <c r="E3" s="1164"/>
      <c r="F3" s="1164"/>
      <c r="G3" s="1164"/>
      <c r="H3" s="41" t="s">
        <v>108</v>
      </c>
      <c r="I3" s="1193" t="str">
        <f>INTRO!$C$19</f>
        <v>PART NAME</v>
      </c>
      <c r="J3" s="1193"/>
      <c r="K3" s="1193"/>
      <c r="L3" s="1194"/>
    </row>
    <row r="4" spans="1:15" ht="13.5" thickBot="1">
      <c r="A4" s="412"/>
      <c r="B4" s="629"/>
      <c r="C4" s="630"/>
      <c r="D4" s="630"/>
      <c r="E4" s="630"/>
      <c r="F4" s="630"/>
      <c r="G4" s="630"/>
      <c r="H4" s="631"/>
      <c r="I4" s="632"/>
      <c r="J4" s="632"/>
      <c r="K4" s="632"/>
      <c r="L4" s="413"/>
    </row>
    <row r="5" spans="1:15" ht="12.75" customHeight="1">
      <c r="A5" s="848" t="s">
        <v>1042</v>
      </c>
      <c r="B5" s="849"/>
      <c r="C5" s="849"/>
      <c r="D5" s="850"/>
      <c r="E5" s="850"/>
      <c r="F5" s="850"/>
      <c r="G5" s="851"/>
      <c r="H5" s="1442" t="s">
        <v>105</v>
      </c>
      <c r="I5" s="1167"/>
      <c r="J5" s="1167"/>
      <c r="K5" s="1183" t="str">
        <f>INTRO!$C$21</f>
        <v>ERL</v>
      </c>
      <c r="L5" s="1184"/>
      <c r="N5" s="10"/>
      <c r="O5" s="4"/>
    </row>
    <row r="6" spans="1:15" ht="13.5" thickBot="1">
      <c r="A6" s="854" t="s">
        <v>1039</v>
      </c>
      <c r="B6" s="855"/>
      <c r="C6" s="855" t="s">
        <v>1040</v>
      </c>
      <c r="D6" s="855"/>
      <c r="E6" s="855" t="s">
        <v>1041</v>
      </c>
      <c r="F6" s="852"/>
      <c r="G6" s="853" t="s">
        <v>1043</v>
      </c>
      <c r="H6" s="1440" t="s">
        <v>119</v>
      </c>
      <c r="I6" s="1197"/>
      <c r="J6" s="1197"/>
      <c r="K6" s="1189"/>
      <c r="L6" s="1195"/>
    </row>
    <row r="7" spans="1:15" ht="15" customHeight="1">
      <c r="A7" s="637" t="s">
        <v>1033</v>
      </c>
      <c r="B7" s="633"/>
      <c r="C7" s="634"/>
      <c r="D7" s="634"/>
      <c r="E7" s="634"/>
      <c r="F7" s="634"/>
      <c r="G7" s="634"/>
      <c r="H7" s="635"/>
      <c r="I7" s="635"/>
      <c r="J7" s="635"/>
      <c r="K7" s="634"/>
      <c r="L7" s="414"/>
    </row>
    <row r="8" spans="1:15" ht="15" customHeight="1">
      <c r="A8" s="451"/>
      <c r="B8" s="638" t="s">
        <v>1035</v>
      </c>
      <c r="C8" s="634"/>
      <c r="D8" s="634"/>
      <c r="E8" s="634"/>
      <c r="F8" s="634"/>
      <c r="G8" s="634"/>
      <c r="H8" s="635"/>
      <c r="I8" s="635"/>
      <c r="J8" s="635"/>
      <c r="K8" s="634"/>
      <c r="L8" s="414"/>
    </row>
    <row r="9" spans="1:15" ht="15" customHeight="1" thickBot="1">
      <c r="A9" s="451"/>
      <c r="B9" s="638" t="s">
        <v>1036</v>
      </c>
      <c r="C9" s="634"/>
      <c r="D9" s="634"/>
      <c r="E9" s="634"/>
      <c r="F9" s="634"/>
      <c r="G9" s="634"/>
      <c r="H9" s="635"/>
      <c r="I9" s="635"/>
      <c r="J9" s="635"/>
      <c r="K9" s="634"/>
      <c r="L9" s="414"/>
    </row>
    <row r="10" spans="1:15" ht="18.75" customHeight="1" thickBot="1">
      <c r="A10" s="1433" t="s">
        <v>1037</v>
      </c>
      <c r="B10" s="1434"/>
      <c r="C10" s="1434"/>
      <c r="D10" s="1434"/>
      <c r="E10" s="1434"/>
      <c r="F10" s="1434"/>
      <c r="G10" s="1434"/>
      <c r="H10" s="1434"/>
      <c r="I10" s="1434"/>
      <c r="J10" s="1434"/>
      <c r="K10" s="1434"/>
      <c r="L10" s="1435"/>
    </row>
    <row r="11" spans="1:15" s="846" customFormat="1">
      <c r="A11" s="1226"/>
      <c r="B11" s="1427"/>
      <c r="C11" s="1427"/>
      <c r="D11" s="1427"/>
      <c r="E11" s="1427"/>
      <c r="F11" s="1427"/>
      <c r="G11" s="1427"/>
      <c r="H11" s="1427"/>
      <c r="I11" s="1427"/>
      <c r="J11" s="1427"/>
      <c r="K11" s="1427"/>
      <c r="L11" s="1428"/>
    </row>
    <row r="12" spans="1:15" s="16" customFormat="1" ht="15">
      <c r="A12" s="1276"/>
      <c r="B12" s="1429"/>
      <c r="C12" s="1429"/>
      <c r="D12" s="1429"/>
      <c r="E12" s="1429"/>
      <c r="F12" s="1429"/>
      <c r="G12" s="1429"/>
      <c r="H12" s="1429"/>
      <c r="I12" s="1429"/>
      <c r="J12" s="1429"/>
      <c r="K12" s="1429"/>
      <c r="L12" s="1430"/>
    </row>
    <row r="13" spans="1:15" s="16" customFormat="1" ht="15">
      <c r="A13" s="1276"/>
      <c r="B13" s="1429"/>
      <c r="C13" s="1429"/>
      <c r="D13" s="1429"/>
      <c r="E13" s="1429"/>
      <c r="F13" s="1429"/>
      <c r="G13" s="1429"/>
      <c r="H13" s="1429"/>
      <c r="I13" s="1429"/>
      <c r="J13" s="1429"/>
      <c r="K13" s="1429"/>
      <c r="L13" s="1430"/>
    </row>
    <row r="14" spans="1:15" s="16" customFormat="1" ht="15">
      <c r="A14" s="1276"/>
      <c r="B14" s="1429"/>
      <c r="C14" s="1429"/>
      <c r="D14" s="1429"/>
      <c r="E14" s="1429"/>
      <c r="F14" s="1429"/>
      <c r="G14" s="1429"/>
      <c r="H14" s="1429"/>
      <c r="I14" s="1429"/>
      <c r="J14" s="1429"/>
      <c r="K14" s="1429"/>
      <c r="L14" s="1430"/>
    </row>
    <row r="15" spans="1:15" s="16" customFormat="1" ht="15">
      <c r="A15" s="1276"/>
      <c r="B15" s="1429"/>
      <c r="C15" s="1429"/>
      <c r="D15" s="1429"/>
      <c r="E15" s="1429"/>
      <c r="F15" s="1429"/>
      <c r="G15" s="1429"/>
      <c r="H15" s="1429"/>
      <c r="I15" s="1429"/>
      <c r="J15" s="1429"/>
      <c r="K15" s="1429"/>
      <c r="L15" s="1430"/>
    </row>
    <row r="16" spans="1:15" s="16" customFormat="1" ht="15">
      <c r="A16" s="1276"/>
      <c r="B16" s="1429"/>
      <c r="C16" s="1429"/>
      <c r="D16" s="1429"/>
      <c r="E16" s="1429"/>
      <c r="F16" s="1429"/>
      <c r="G16" s="1429"/>
      <c r="H16" s="1429"/>
      <c r="I16" s="1429"/>
      <c r="J16" s="1429"/>
      <c r="K16" s="1429"/>
      <c r="L16" s="1430"/>
    </row>
    <row r="17" spans="1:12" s="16" customFormat="1" ht="15">
      <c r="A17" s="1276"/>
      <c r="B17" s="1429"/>
      <c r="C17" s="1429"/>
      <c r="D17" s="1429"/>
      <c r="E17" s="1429"/>
      <c r="F17" s="1429"/>
      <c r="G17" s="1429"/>
      <c r="H17" s="1429"/>
      <c r="I17" s="1429"/>
      <c r="J17" s="1429"/>
      <c r="K17" s="1429"/>
      <c r="L17" s="1430"/>
    </row>
    <row r="18" spans="1:12" s="16" customFormat="1" ht="15">
      <c r="A18" s="1276"/>
      <c r="B18" s="1429"/>
      <c r="C18" s="1429"/>
      <c r="D18" s="1429"/>
      <c r="E18" s="1429"/>
      <c r="F18" s="1429"/>
      <c r="G18" s="1429"/>
      <c r="H18" s="1429"/>
      <c r="I18" s="1429"/>
      <c r="J18" s="1429"/>
      <c r="K18" s="1429"/>
      <c r="L18" s="1430"/>
    </row>
    <row r="19" spans="1:12" s="16" customFormat="1" ht="15">
      <c r="A19" s="1276"/>
      <c r="B19" s="1429"/>
      <c r="C19" s="1429"/>
      <c r="D19" s="1429"/>
      <c r="E19" s="1429"/>
      <c r="F19" s="1429"/>
      <c r="G19" s="1429"/>
      <c r="H19" s="1429"/>
      <c r="I19" s="1429"/>
      <c r="J19" s="1429"/>
      <c r="K19" s="1429"/>
      <c r="L19" s="1430"/>
    </row>
    <row r="20" spans="1:12" s="16" customFormat="1" ht="15">
      <c r="A20" s="1276"/>
      <c r="B20" s="1429"/>
      <c r="C20" s="1429"/>
      <c r="D20" s="1429"/>
      <c r="E20" s="1429"/>
      <c r="F20" s="1429"/>
      <c r="G20" s="1429"/>
      <c r="H20" s="1429"/>
      <c r="I20" s="1429"/>
      <c r="J20" s="1429"/>
      <c r="K20" s="1429"/>
      <c r="L20" s="1430"/>
    </row>
    <row r="21" spans="1:12" s="16" customFormat="1" ht="15">
      <c r="A21" s="1276"/>
      <c r="B21" s="1429"/>
      <c r="C21" s="1429"/>
      <c r="D21" s="1429"/>
      <c r="E21" s="1429"/>
      <c r="F21" s="1429"/>
      <c r="G21" s="1429"/>
      <c r="H21" s="1429"/>
      <c r="I21" s="1429"/>
      <c r="J21" s="1429"/>
      <c r="K21" s="1429"/>
      <c r="L21" s="1430"/>
    </row>
    <row r="22" spans="1:12" s="16" customFormat="1" ht="15">
      <c r="A22" s="1276"/>
      <c r="B22" s="1429"/>
      <c r="C22" s="1429"/>
      <c r="D22" s="1429"/>
      <c r="E22" s="1429"/>
      <c r="F22" s="1429"/>
      <c r="G22" s="1429"/>
      <c r="H22" s="1429"/>
      <c r="I22" s="1429"/>
      <c r="J22" s="1429"/>
      <c r="K22" s="1429"/>
      <c r="L22" s="1430"/>
    </row>
    <row r="23" spans="1:12" s="16" customFormat="1" ht="15">
      <c r="A23" s="1276"/>
      <c r="B23" s="1429"/>
      <c r="C23" s="1429"/>
      <c r="D23" s="1429"/>
      <c r="E23" s="1429"/>
      <c r="F23" s="1429"/>
      <c r="G23" s="1429"/>
      <c r="H23" s="1429"/>
      <c r="I23" s="1429"/>
      <c r="J23" s="1429"/>
      <c r="K23" s="1429"/>
      <c r="L23" s="1430"/>
    </row>
    <row r="24" spans="1:12" s="16" customFormat="1" ht="15">
      <c r="A24" s="1276"/>
      <c r="B24" s="1429"/>
      <c r="C24" s="1429"/>
      <c r="D24" s="1429"/>
      <c r="E24" s="1429"/>
      <c r="F24" s="1429"/>
      <c r="G24" s="1429"/>
      <c r="H24" s="1429"/>
      <c r="I24" s="1429"/>
      <c r="J24" s="1429"/>
      <c r="K24" s="1429"/>
      <c r="L24" s="1430"/>
    </row>
    <row r="25" spans="1:12" s="16" customFormat="1" ht="15">
      <c r="A25" s="1276"/>
      <c r="B25" s="1429"/>
      <c r="C25" s="1429"/>
      <c r="D25" s="1429"/>
      <c r="E25" s="1429"/>
      <c r="F25" s="1429"/>
      <c r="G25" s="1429"/>
      <c r="H25" s="1429"/>
      <c r="I25" s="1429"/>
      <c r="J25" s="1429"/>
      <c r="K25" s="1429"/>
      <c r="L25" s="1430"/>
    </row>
    <row r="26" spans="1:12" s="16" customFormat="1" ht="15">
      <c r="A26" s="1276"/>
      <c r="B26" s="1429"/>
      <c r="C26" s="1429"/>
      <c r="D26" s="1429"/>
      <c r="E26" s="1429"/>
      <c r="F26" s="1429"/>
      <c r="G26" s="1429"/>
      <c r="H26" s="1429"/>
      <c r="I26" s="1429"/>
      <c r="J26" s="1429"/>
      <c r="K26" s="1429"/>
      <c r="L26" s="1430"/>
    </row>
    <row r="27" spans="1:12" s="16" customFormat="1" ht="15">
      <c r="A27" s="1276"/>
      <c r="B27" s="1429"/>
      <c r="C27" s="1429"/>
      <c r="D27" s="1429"/>
      <c r="E27" s="1429"/>
      <c r="F27" s="1429"/>
      <c r="G27" s="1429"/>
      <c r="H27" s="1429"/>
      <c r="I27" s="1429"/>
      <c r="J27" s="1429"/>
      <c r="K27" s="1429"/>
      <c r="L27" s="1430"/>
    </row>
    <row r="28" spans="1:12" ht="18.75" customHeight="1">
      <c r="A28" s="1276"/>
      <c r="B28" s="1429"/>
      <c r="C28" s="1429"/>
      <c r="D28" s="1429"/>
      <c r="E28" s="1429"/>
      <c r="F28" s="1429"/>
      <c r="G28" s="1429"/>
      <c r="H28" s="1429"/>
      <c r="I28" s="1429"/>
      <c r="J28" s="1429"/>
      <c r="K28" s="1429"/>
      <c r="L28" s="1430"/>
    </row>
    <row r="29" spans="1:12" s="16" customFormat="1" ht="15">
      <c r="A29" s="1276"/>
      <c r="B29" s="1429"/>
      <c r="C29" s="1429"/>
      <c r="D29" s="1429"/>
      <c r="E29" s="1429"/>
      <c r="F29" s="1429"/>
      <c r="G29" s="1429"/>
      <c r="H29" s="1429"/>
      <c r="I29" s="1429"/>
      <c r="J29" s="1429"/>
      <c r="K29" s="1429"/>
      <c r="L29" s="1430"/>
    </row>
    <row r="30" spans="1:12" s="16" customFormat="1" ht="15">
      <c r="A30" s="1276"/>
      <c r="B30" s="1429"/>
      <c r="C30" s="1429"/>
      <c r="D30" s="1429"/>
      <c r="E30" s="1429"/>
      <c r="F30" s="1429"/>
      <c r="G30" s="1429"/>
      <c r="H30" s="1429"/>
      <c r="I30" s="1429"/>
      <c r="J30" s="1429"/>
      <c r="K30" s="1429"/>
      <c r="L30" s="1430"/>
    </row>
    <row r="31" spans="1:12" s="16" customFormat="1" ht="15">
      <c r="A31" s="1276"/>
      <c r="B31" s="1429"/>
      <c r="C31" s="1429"/>
      <c r="D31" s="1429"/>
      <c r="E31" s="1429"/>
      <c r="F31" s="1429"/>
      <c r="G31" s="1429"/>
      <c r="H31" s="1429"/>
      <c r="I31" s="1429"/>
      <c r="J31" s="1429"/>
      <c r="K31" s="1429"/>
      <c r="L31" s="1430"/>
    </row>
    <row r="32" spans="1:12" s="16" customFormat="1" ht="15.75" thickBot="1">
      <c r="A32" s="1227"/>
      <c r="B32" s="1431"/>
      <c r="C32" s="1431"/>
      <c r="D32" s="1431"/>
      <c r="E32" s="1431"/>
      <c r="F32" s="1431"/>
      <c r="G32" s="1431"/>
      <c r="H32" s="1431"/>
      <c r="I32" s="1431"/>
      <c r="J32" s="1431"/>
      <c r="K32" s="1431"/>
      <c r="L32" s="1432"/>
    </row>
    <row r="33" spans="1:12" s="16" customFormat="1" ht="15.75" thickBot="1">
      <c r="A33" s="1433" t="s">
        <v>1038</v>
      </c>
      <c r="B33" s="1434"/>
      <c r="C33" s="1434"/>
      <c r="D33" s="1434"/>
      <c r="E33" s="1434"/>
      <c r="F33" s="1434"/>
      <c r="G33" s="1434"/>
      <c r="H33" s="1434"/>
      <c r="I33" s="1434"/>
      <c r="J33" s="1434"/>
      <c r="K33" s="1434"/>
      <c r="L33" s="1435"/>
    </row>
    <row r="34" spans="1:12" s="16" customFormat="1" ht="15">
      <c r="A34" s="1226"/>
      <c r="B34" s="1427"/>
      <c r="C34" s="1427"/>
      <c r="D34" s="1427"/>
      <c r="E34" s="1427"/>
      <c r="F34" s="1427"/>
      <c r="G34" s="1427"/>
      <c r="H34" s="1427"/>
      <c r="I34" s="1427"/>
      <c r="J34" s="1427"/>
      <c r="K34" s="1427"/>
      <c r="L34" s="1428"/>
    </row>
    <row r="35" spans="1:12" s="16" customFormat="1" ht="15">
      <c r="A35" s="1276"/>
      <c r="B35" s="1429"/>
      <c r="C35" s="1429"/>
      <c r="D35" s="1429"/>
      <c r="E35" s="1429"/>
      <c r="F35" s="1429"/>
      <c r="G35" s="1429"/>
      <c r="H35" s="1429"/>
      <c r="I35" s="1429"/>
      <c r="J35" s="1429"/>
      <c r="K35" s="1429"/>
      <c r="L35" s="1430"/>
    </row>
    <row r="36" spans="1:12" s="16" customFormat="1" ht="15">
      <c r="A36" s="1276"/>
      <c r="B36" s="1429"/>
      <c r="C36" s="1429"/>
      <c r="D36" s="1429"/>
      <c r="E36" s="1429"/>
      <c r="F36" s="1429"/>
      <c r="G36" s="1429"/>
      <c r="H36" s="1429"/>
      <c r="I36" s="1429"/>
      <c r="J36" s="1429"/>
      <c r="K36" s="1429"/>
      <c r="L36" s="1430"/>
    </row>
    <row r="37" spans="1:12" s="16" customFormat="1" ht="15">
      <c r="A37" s="1276"/>
      <c r="B37" s="1429"/>
      <c r="C37" s="1429"/>
      <c r="D37" s="1429"/>
      <c r="E37" s="1429"/>
      <c r="F37" s="1429"/>
      <c r="G37" s="1429"/>
      <c r="H37" s="1429"/>
      <c r="I37" s="1429"/>
      <c r="J37" s="1429"/>
      <c r="K37" s="1429"/>
      <c r="L37" s="1430"/>
    </row>
    <row r="38" spans="1:12" s="16" customFormat="1" ht="15">
      <c r="A38" s="1276"/>
      <c r="B38" s="1429"/>
      <c r="C38" s="1429"/>
      <c r="D38" s="1429"/>
      <c r="E38" s="1429"/>
      <c r="F38" s="1429"/>
      <c r="G38" s="1429"/>
      <c r="H38" s="1429"/>
      <c r="I38" s="1429"/>
      <c r="J38" s="1429"/>
      <c r="K38" s="1429"/>
      <c r="L38" s="1430"/>
    </row>
    <row r="39" spans="1:12" s="16" customFormat="1" ht="15">
      <c r="A39" s="1276"/>
      <c r="B39" s="1429"/>
      <c r="C39" s="1429"/>
      <c r="D39" s="1429"/>
      <c r="E39" s="1429"/>
      <c r="F39" s="1429"/>
      <c r="G39" s="1429"/>
      <c r="H39" s="1429"/>
      <c r="I39" s="1429"/>
      <c r="J39" s="1429"/>
      <c r="K39" s="1429"/>
      <c r="L39" s="1430"/>
    </row>
    <row r="40" spans="1:12" s="16" customFormat="1" ht="15">
      <c r="A40" s="1276"/>
      <c r="B40" s="1429"/>
      <c r="C40" s="1429"/>
      <c r="D40" s="1429"/>
      <c r="E40" s="1429"/>
      <c r="F40" s="1429"/>
      <c r="G40" s="1429"/>
      <c r="H40" s="1429"/>
      <c r="I40" s="1429"/>
      <c r="J40" s="1429"/>
      <c r="K40" s="1429"/>
      <c r="L40" s="1430"/>
    </row>
    <row r="41" spans="1:12" s="16" customFormat="1" ht="15">
      <c r="A41" s="1276"/>
      <c r="B41" s="1429"/>
      <c r="C41" s="1429"/>
      <c r="D41" s="1429"/>
      <c r="E41" s="1429"/>
      <c r="F41" s="1429"/>
      <c r="G41" s="1429"/>
      <c r="H41" s="1429"/>
      <c r="I41" s="1429"/>
      <c r="J41" s="1429"/>
      <c r="K41" s="1429"/>
      <c r="L41" s="1430"/>
    </row>
    <row r="42" spans="1:12" s="16" customFormat="1" ht="15">
      <c r="A42" s="1276"/>
      <c r="B42" s="1429"/>
      <c r="C42" s="1429"/>
      <c r="D42" s="1429"/>
      <c r="E42" s="1429"/>
      <c r="F42" s="1429"/>
      <c r="G42" s="1429"/>
      <c r="H42" s="1429"/>
      <c r="I42" s="1429"/>
      <c r="J42" s="1429"/>
      <c r="K42" s="1429"/>
      <c r="L42" s="1430"/>
    </row>
    <row r="43" spans="1:12" s="16" customFormat="1" ht="15">
      <c r="A43" s="1276"/>
      <c r="B43" s="1429"/>
      <c r="C43" s="1429"/>
      <c r="D43" s="1429"/>
      <c r="E43" s="1429"/>
      <c r="F43" s="1429"/>
      <c r="G43" s="1429"/>
      <c r="H43" s="1429"/>
      <c r="I43" s="1429"/>
      <c r="J43" s="1429"/>
      <c r="K43" s="1429"/>
      <c r="L43" s="1430"/>
    </row>
    <row r="44" spans="1:12" s="16" customFormat="1" ht="15">
      <c r="A44" s="1276"/>
      <c r="B44" s="1429"/>
      <c r="C44" s="1429"/>
      <c r="D44" s="1429"/>
      <c r="E44" s="1429"/>
      <c r="F44" s="1429"/>
      <c r="G44" s="1429"/>
      <c r="H44" s="1429"/>
      <c r="I44" s="1429"/>
      <c r="J44" s="1429"/>
      <c r="K44" s="1429"/>
      <c r="L44" s="1430"/>
    </row>
    <row r="45" spans="1:12" s="16" customFormat="1" ht="15">
      <c r="A45" s="1276"/>
      <c r="B45" s="1429"/>
      <c r="C45" s="1429"/>
      <c r="D45" s="1429"/>
      <c r="E45" s="1429"/>
      <c r="F45" s="1429"/>
      <c r="G45" s="1429"/>
      <c r="H45" s="1429"/>
      <c r="I45" s="1429"/>
      <c r="J45" s="1429"/>
      <c r="K45" s="1429"/>
      <c r="L45" s="1430"/>
    </row>
    <row r="46" spans="1:12">
      <c r="A46" s="1276"/>
      <c r="B46" s="1429"/>
      <c r="C46" s="1429"/>
      <c r="D46" s="1429"/>
      <c r="E46" s="1429"/>
      <c r="F46" s="1429"/>
      <c r="G46" s="1429"/>
      <c r="H46" s="1429"/>
      <c r="I46" s="1429"/>
      <c r="J46" s="1429"/>
      <c r="K46" s="1429"/>
      <c r="L46" s="1430"/>
    </row>
    <row r="47" spans="1:12" ht="9.75" customHeight="1">
      <c r="A47" s="1276"/>
      <c r="B47" s="1429"/>
      <c r="C47" s="1429"/>
      <c r="D47" s="1429"/>
      <c r="E47" s="1429"/>
      <c r="F47" s="1429"/>
      <c r="G47" s="1429"/>
      <c r="H47" s="1429"/>
      <c r="I47" s="1429"/>
      <c r="J47" s="1429"/>
      <c r="K47" s="1429"/>
      <c r="L47" s="1430"/>
    </row>
    <row r="48" spans="1:12" ht="20.25" customHeight="1">
      <c r="A48" s="1276"/>
      <c r="B48" s="1429"/>
      <c r="C48" s="1429"/>
      <c r="D48" s="1429"/>
      <c r="E48" s="1429"/>
      <c r="F48" s="1429"/>
      <c r="G48" s="1429"/>
      <c r="H48" s="1429"/>
      <c r="I48" s="1429"/>
      <c r="J48" s="1429"/>
      <c r="K48" s="1429"/>
      <c r="L48" s="1430"/>
    </row>
    <row r="49" spans="1:12" s="6" customFormat="1" ht="12.75" customHeight="1">
      <c r="A49" s="1276"/>
      <c r="B49" s="1429"/>
      <c r="C49" s="1429"/>
      <c r="D49" s="1429"/>
      <c r="E49" s="1429"/>
      <c r="F49" s="1429"/>
      <c r="G49" s="1429"/>
      <c r="H49" s="1429"/>
      <c r="I49" s="1429"/>
      <c r="J49" s="1429"/>
      <c r="K49" s="1429"/>
      <c r="L49" s="1430"/>
    </row>
    <row r="50" spans="1:12">
      <c r="A50" s="1276"/>
      <c r="B50" s="1429"/>
      <c r="C50" s="1429"/>
      <c r="D50" s="1429"/>
      <c r="E50" s="1429"/>
      <c r="F50" s="1429"/>
      <c r="G50" s="1429"/>
      <c r="H50" s="1429"/>
      <c r="I50" s="1429"/>
      <c r="J50" s="1429"/>
      <c r="K50" s="1429"/>
      <c r="L50" s="1430"/>
    </row>
    <row r="51" spans="1:12">
      <c r="A51" s="1276"/>
      <c r="B51" s="1429"/>
      <c r="C51" s="1429"/>
      <c r="D51" s="1429"/>
      <c r="E51" s="1429"/>
      <c r="F51" s="1429"/>
      <c r="G51" s="1429"/>
      <c r="H51" s="1429"/>
      <c r="I51" s="1429"/>
      <c r="J51" s="1429"/>
      <c r="K51" s="1429"/>
      <c r="L51" s="1430"/>
    </row>
    <row r="52" spans="1:12">
      <c r="A52" s="1276"/>
      <c r="B52" s="1429"/>
      <c r="C52" s="1429"/>
      <c r="D52" s="1429"/>
      <c r="E52" s="1429"/>
      <c r="F52" s="1429"/>
      <c r="G52" s="1429"/>
      <c r="H52" s="1429"/>
      <c r="I52" s="1429"/>
      <c r="J52" s="1429"/>
      <c r="K52" s="1429"/>
      <c r="L52" s="1430"/>
    </row>
    <row r="53" spans="1:12">
      <c r="A53" s="1276"/>
      <c r="B53" s="1429"/>
      <c r="C53" s="1429"/>
      <c r="D53" s="1429"/>
      <c r="E53" s="1429"/>
      <c r="F53" s="1429"/>
      <c r="G53" s="1429"/>
      <c r="H53" s="1429"/>
      <c r="I53" s="1429"/>
      <c r="J53" s="1429"/>
      <c r="K53" s="1429"/>
      <c r="L53" s="1430"/>
    </row>
    <row r="54" spans="1:12">
      <c r="A54" s="1276"/>
      <c r="B54" s="1429"/>
      <c r="C54" s="1429"/>
      <c r="D54" s="1429"/>
      <c r="E54" s="1429"/>
      <c r="F54" s="1429"/>
      <c r="G54" s="1429"/>
      <c r="H54" s="1429"/>
      <c r="I54" s="1429"/>
      <c r="J54" s="1429"/>
      <c r="K54" s="1429"/>
      <c r="L54" s="1430"/>
    </row>
    <row r="55" spans="1:12" ht="13.5" thickBot="1">
      <c r="A55" s="1227"/>
      <c r="B55" s="1431"/>
      <c r="C55" s="1431"/>
      <c r="D55" s="1431"/>
      <c r="E55" s="1431"/>
      <c r="F55" s="1431"/>
      <c r="G55" s="1431"/>
      <c r="H55" s="1431"/>
      <c r="I55" s="1431"/>
      <c r="J55" s="1431"/>
      <c r="K55" s="1431"/>
      <c r="L55" s="1432"/>
    </row>
    <row r="56" spans="1:12">
      <c r="D56" s="2"/>
      <c r="E56" s="2"/>
      <c r="H56" s="2"/>
    </row>
    <row r="57" spans="1:12">
      <c r="B57" s="1203" t="s">
        <v>115</v>
      </c>
      <c r="C57" s="1204"/>
      <c r="D57" s="1205" t="s">
        <v>1</v>
      </c>
      <c r="E57" s="1205"/>
      <c r="F57" s="1205"/>
      <c r="G57" s="1205" t="s">
        <v>57</v>
      </c>
      <c r="H57" s="1205"/>
      <c r="I57" s="1205"/>
      <c r="J57" s="1205" t="s">
        <v>2</v>
      </c>
      <c r="K57" s="1206"/>
    </row>
    <row r="58" spans="1:12">
      <c r="B58" s="1207"/>
      <c r="C58" s="1208"/>
      <c r="D58" s="1200"/>
      <c r="E58" s="1200"/>
      <c r="F58" s="1200"/>
      <c r="G58" s="1200"/>
      <c r="H58" s="1200"/>
      <c r="I58" s="1200"/>
      <c r="J58" s="1201"/>
      <c r="K58" s="1202"/>
    </row>
    <row r="59" spans="1:12">
      <c r="A59" s="6"/>
      <c r="B59" s="6"/>
      <c r="C59" s="7"/>
      <c r="D59" s="70"/>
      <c r="E59" s="70"/>
      <c r="F59" s="18"/>
      <c r="G59" s="6"/>
      <c r="H59" s="19"/>
      <c r="I59" s="6"/>
      <c r="J59" s="6"/>
      <c r="K59" s="6"/>
      <c r="L59" s="18"/>
    </row>
  </sheetData>
  <mergeCells count="21">
    <mergeCell ref="H5:J5"/>
    <mergeCell ref="K5:L5"/>
    <mergeCell ref="C1:L1"/>
    <mergeCell ref="C2:G2"/>
    <mergeCell ref="I2:L2"/>
    <mergeCell ref="C3:G3"/>
    <mergeCell ref="I3:L3"/>
    <mergeCell ref="B58:C58"/>
    <mergeCell ref="D58:F58"/>
    <mergeCell ref="G58:I58"/>
    <mergeCell ref="J58:K58"/>
    <mergeCell ref="H6:J6"/>
    <mergeCell ref="K6:L6"/>
    <mergeCell ref="A10:L10"/>
    <mergeCell ref="A11:L32"/>
    <mergeCell ref="A33:L33"/>
    <mergeCell ref="A34:L55"/>
    <mergeCell ref="B57:C57"/>
    <mergeCell ref="D57:F57"/>
    <mergeCell ref="G57:I57"/>
    <mergeCell ref="J57:K57"/>
  </mergeCells>
  <printOptions horizontalCentered="1"/>
  <pageMargins left="0.17" right="0.25" top="0.41" bottom="0.68" header="0.17" footer="0.16"/>
  <pageSetup scale="80" orientation="portrait" r:id="rId1"/>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11"/>
  </sheetPr>
  <dimension ref="A1:O59"/>
  <sheetViews>
    <sheetView view="pageLayout" zoomScaleNormal="100" workbookViewId="0">
      <selection activeCell="A11" sqref="A11:L55"/>
    </sheetView>
  </sheetViews>
  <sheetFormatPr defaultColWidth="9.140625" defaultRowHeight="12.75"/>
  <cols>
    <col min="1" max="1" width="4.5703125" style="2" customWidth="1"/>
    <col min="2" max="2" width="15" style="2" customWidth="1"/>
    <col min="3" max="3" width="12" style="2" customWidth="1"/>
    <col min="4" max="5" width="12" style="5" customWidth="1"/>
    <col min="6" max="7" width="12" style="2" customWidth="1"/>
    <col min="8" max="8" width="12" style="9" customWidth="1"/>
    <col min="9" max="10" width="12" style="2" customWidth="1"/>
    <col min="11" max="12" width="4.140625" style="2" customWidth="1"/>
    <col min="13" max="16384" width="9.140625" style="2"/>
  </cols>
  <sheetData>
    <row r="1" spans="1:15" ht="57" customHeight="1" thickBot="1">
      <c r="A1" s="709"/>
      <c r="B1" s="708"/>
      <c r="C1" s="1219" t="s">
        <v>1019</v>
      </c>
      <c r="D1" s="1219"/>
      <c r="E1" s="1219"/>
      <c r="F1" s="1219"/>
      <c r="G1" s="1219"/>
      <c r="H1" s="1219"/>
      <c r="I1" s="1219"/>
      <c r="J1" s="1219"/>
      <c r="K1" s="1219"/>
      <c r="L1" s="1220"/>
    </row>
    <row r="2" spans="1:15" ht="12" customHeight="1">
      <c r="A2" s="43" t="s">
        <v>106</v>
      </c>
      <c r="B2" s="44"/>
      <c r="C2" s="1161" t="str">
        <f>INTRO!$C$26</f>
        <v xml:space="preserve">SUPPLIER NAME </v>
      </c>
      <c r="D2" s="1161"/>
      <c r="E2" s="1161"/>
      <c r="F2" s="1161"/>
      <c r="G2" s="1161"/>
      <c r="H2" s="33" t="s">
        <v>4</v>
      </c>
      <c r="I2" s="1181" t="str">
        <f>INTRO!$C$20</f>
        <v>PART NUMBER</v>
      </c>
      <c r="J2" s="1181"/>
      <c r="K2" s="1181"/>
      <c r="L2" s="1182"/>
      <c r="N2" s="10"/>
      <c r="O2" s="4"/>
    </row>
    <row r="3" spans="1:15" ht="13.5" thickBot="1">
      <c r="A3" s="46" t="s">
        <v>117</v>
      </c>
      <c r="B3" s="45"/>
      <c r="C3" s="1164">
        <f>INTRO!$C$27</f>
        <v>101112</v>
      </c>
      <c r="D3" s="1164"/>
      <c r="E3" s="1164"/>
      <c r="F3" s="1164"/>
      <c r="G3" s="1164"/>
      <c r="H3" s="41" t="s">
        <v>108</v>
      </c>
      <c r="I3" s="1193" t="str">
        <f>INTRO!$C$19</f>
        <v>PART NAME</v>
      </c>
      <c r="J3" s="1193"/>
      <c r="K3" s="1193"/>
      <c r="L3" s="1194"/>
    </row>
    <row r="4" spans="1:15" ht="13.5" thickBot="1">
      <c r="A4" s="412"/>
      <c r="B4" s="4"/>
      <c r="C4" s="49"/>
      <c r="D4" s="49"/>
      <c r="E4" s="49"/>
      <c r="F4" s="49"/>
      <c r="G4" s="49"/>
      <c r="H4" s="42"/>
      <c r="I4" s="50"/>
      <c r="J4" s="50"/>
      <c r="K4" s="50"/>
      <c r="L4" s="413"/>
    </row>
    <row r="5" spans="1:15" ht="12.75" customHeight="1">
      <c r="A5" s="1192" t="s">
        <v>581</v>
      </c>
      <c r="B5" s="1167"/>
      <c r="C5" s="1167"/>
      <c r="D5" s="1168"/>
      <c r="E5" s="1168"/>
      <c r="F5" s="1168"/>
      <c r="G5" s="1169"/>
      <c r="H5" s="1167" t="s">
        <v>105</v>
      </c>
      <c r="I5" s="1167"/>
      <c r="J5" s="1167"/>
      <c r="K5" s="1183" t="str">
        <f>INTRO!$C$21</f>
        <v>ERL</v>
      </c>
      <c r="L5" s="1184"/>
      <c r="N5" s="10"/>
      <c r="O5" s="4"/>
    </row>
    <row r="6" spans="1:15" ht="13.5" thickBot="1">
      <c r="A6" s="134" t="s">
        <v>3</v>
      </c>
      <c r="B6" s="1189"/>
      <c r="C6" s="1190"/>
      <c r="D6" s="1190"/>
      <c r="E6" s="1190"/>
      <c r="F6" s="1190"/>
      <c r="G6" s="1191"/>
      <c r="H6" s="1197" t="s">
        <v>119</v>
      </c>
      <c r="I6" s="1197"/>
      <c r="J6" s="1197"/>
      <c r="K6" s="1189"/>
      <c r="L6" s="1195"/>
    </row>
    <row r="7" spans="1:15" ht="5.25" customHeight="1">
      <c r="A7" s="305"/>
      <c r="B7" s="67"/>
      <c r="C7" s="67"/>
      <c r="D7" s="67"/>
      <c r="E7" s="67"/>
      <c r="F7" s="67"/>
      <c r="G7" s="67"/>
      <c r="H7" s="40"/>
      <c r="I7" s="40"/>
      <c r="J7" s="40"/>
      <c r="K7" s="67"/>
      <c r="L7" s="414"/>
    </row>
    <row r="8" spans="1:15">
      <c r="A8" s="305" t="s">
        <v>1021</v>
      </c>
      <c r="B8" s="67"/>
      <c r="C8" s="67"/>
      <c r="D8" s="67"/>
      <c r="E8" s="67"/>
      <c r="F8" s="67"/>
      <c r="G8" s="67"/>
      <c r="H8" s="40"/>
      <c r="I8" s="40"/>
      <c r="J8" s="40"/>
      <c r="K8" s="67"/>
      <c r="L8" s="414"/>
    </row>
    <row r="9" spans="1:15" ht="6.75" customHeight="1" thickBot="1">
      <c r="A9" s="412"/>
      <c r="B9" s="42"/>
      <c r="C9" s="42"/>
      <c r="D9" s="67"/>
      <c r="E9" s="67"/>
      <c r="F9" s="42"/>
      <c r="G9" s="42"/>
      <c r="H9" s="42"/>
      <c r="I9" s="42"/>
      <c r="J9" s="42"/>
      <c r="K9" s="42"/>
      <c r="L9" s="253"/>
    </row>
    <row r="10" spans="1:15" ht="18.75" customHeight="1" thickBot="1">
      <c r="A10" s="1433" t="s">
        <v>1020</v>
      </c>
      <c r="B10" s="1434"/>
      <c r="C10" s="1434"/>
      <c r="D10" s="1434"/>
      <c r="E10" s="1434"/>
      <c r="F10" s="1434"/>
      <c r="G10" s="1434"/>
      <c r="H10" s="1434"/>
      <c r="I10" s="1434"/>
      <c r="J10" s="1434"/>
      <c r="K10" s="1434"/>
      <c r="L10" s="1435"/>
    </row>
    <row r="11" spans="1:15" s="11" customFormat="1">
      <c r="A11" s="1226"/>
      <c r="B11" s="1427"/>
      <c r="C11" s="1427"/>
      <c r="D11" s="1427"/>
      <c r="E11" s="1427"/>
      <c r="F11" s="1427"/>
      <c r="G11" s="1427"/>
      <c r="H11" s="1427"/>
      <c r="I11" s="1427"/>
      <c r="J11" s="1427"/>
      <c r="K11" s="1427"/>
      <c r="L11" s="1428"/>
    </row>
    <row r="12" spans="1:15" s="16" customFormat="1" ht="15">
      <c r="A12" s="1276"/>
      <c r="B12" s="1429"/>
      <c r="C12" s="1429"/>
      <c r="D12" s="1429"/>
      <c r="E12" s="1429"/>
      <c r="F12" s="1429"/>
      <c r="G12" s="1429"/>
      <c r="H12" s="1429"/>
      <c r="I12" s="1429"/>
      <c r="J12" s="1429"/>
      <c r="K12" s="1429"/>
      <c r="L12" s="1430"/>
    </row>
    <row r="13" spans="1:15" s="16" customFormat="1" ht="15">
      <c r="A13" s="1276"/>
      <c r="B13" s="1429"/>
      <c r="C13" s="1429"/>
      <c r="D13" s="1429"/>
      <c r="E13" s="1429"/>
      <c r="F13" s="1429"/>
      <c r="G13" s="1429"/>
      <c r="H13" s="1429"/>
      <c r="I13" s="1429"/>
      <c r="J13" s="1429"/>
      <c r="K13" s="1429"/>
      <c r="L13" s="1430"/>
    </row>
    <row r="14" spans="1:15" s="16" customFormat="1" ht="15">
      <c r="A14" s="1276"/>
      <c r="B14" s="1429"/>
      <c r="C14" s="1429"/>
      <c r="D14" s="1429"/>
      <c r="E14" s="1429"/>
      <c r="F14" s="1429"/>
      <c r="G14" s="1429"/>
      <c r="H14" s="1429"/>
      <c r="I14" s="1429"/>
      <c r="J14" s="1429"/>
      <c r="K14" s="1429"/>
      <c r="L14" s="1430"/>
    </row>
    <row r="15" spans="1:15" s="16" customFormat="1" ht="15">
      <c r="A15" s="1276"/>
      <c r="B15" s="1429"/>
      <c r="C15" s="1429"/>
      <c r="D15" s="1429"/>
      <c r="E15" s="1429"/>
      <c r="F15" s="1429"/>
      <c r="G15" s="1429"/>
      <c r="H15" s="1429"/>
      <c r="I15" s="1429"/>
      <c r="J15" s="1429"/>
      <c r="K15" s="1429"/>
      <c r="L15" s="1430"/>
    </row>
    <row r="16" spans="1:15" s="16" customFormat="1" ht="15">
      <c r="A16" s="1276"/>
      <c r="B16" s="1429"/>
      <c r="C16" s="1429"/>
      <c r="D16" s="1429"/>
      <c r="E16" s="1429"/>
      <c r="F16" s="1429"/>
      <c r="G16" s="1429"/>
      <c r="H16" s="1429"/>
      <c r="I16" s="1429"/>
      <c r="J16" s="1429"/>
      <c r="K16" s="1429"/>
      <c r="L16" s="1430"/>
    </row>
    <row r="17" spans="1:12" s="16" customFormat="1" ht="15">
      <c r="A17" s="1276"/>
      <c r="B17" s="1429"/>
      <c r="C17" s="1429"/>
      <c r="D17" s="1429"/>
      <c r="E17" s="1429"/>
      <c r="F17" s="1429"/>
      <c r="G17" s="1429"/>
      <c r="H17" s="1429"/>
      <c r="I17" s="1429"/>
      <c r="J17" s="1429"/>
      <c r="K17" s="1429"/>
      <c r="L17" s="1430"/>
    </row>
    <row r="18" spans="1:12" s="16" customFormat="1" ht="15">
      <c r="A18" s="1276"/>
      <c r="B18" s="1429"/>
      <c r="C18" s="1429"/>
      <c r="D18" s="1429"/>
      <c r="E18" s="1429"/>
      <c r="F18" s="1429"/>
      <c r="G18" s="1429"/>
      <c r="H18" s="1429"/>
      <c r="I18" s="1429"/>
      <c r="J18" s="1429"/>
      <c r="K18" s="1429"/>
      <c r="L18" s="1430"/>
    </row>
    <row r="19" spans="1:12" s="16" customFormat="1" ht="15">
      <c r="A19" s="1276"/>
      <c r="B19" s="1429"/>
      <c r="C19" s="1429"/>
      <c r="D19" s="1429"/>
      <c r="E19" s="1429"/>
      <c r="F19" s="1429"/>
      <c r="G19" s="1429"/>
      <c r="H19" s="1429"/>
      <c r="I19" s="1429"/>
      <c r="J19" s="1429"/>
      <c r="K19" s="1429"/>
      <c r="L19" s="1430"/>
    </row>
    <row r="20" spans="1:12" s="16" customFormat="1" ht="15">
      <c r="A20" s="1276"/>
      <c r="B20" s="1429"/>
      <c r="C20" s="1429"/>
      <c r="D20" s="1429"/>
      <c r="E20" s="1429"/>
      <c r="F20" s="1429"/>
      <c r="G20" s="1429"/>
      <c r="H20" s="1429"/>
      <c r="I20" s="1429"/>
      <c r="J20" s="1429"/>
      <c r="K20" s="1429"/>
      <c r="L20" s="1430"/>
    </row>
    <row r="21" spans="1:12" s="16" customFormat="1" ht="15">
      <c r="A21" s="1276"/>
      <c r="B21" s="1429"/>
      <c r="C21" s="1429"/>
      <c r="D21" s="1429"/>
      <c r="E21" s="1429"/>
      <c r="F21" s="1429"/>
      <c r="G21" s="1429"/>
      <c r="H21" s="1429"/>
      <c r="I21" s="1429"/>
      <c r="J21" s="1429"/>
      <c r="K21" s="1429"/>
      <c r="L21" s="1430"/>
    </row>
    <row r="22" spans="1:12" s="16" customFormat="1" ht="15">
      <c r="A22" s="1276"/>
      <c r="B22" s="1429"/>
      <c r="C22" s="1429"/>
      <c r="D22" s="1429"/>
      <c r="E22" s="1429"/>
      <c r="F22" s="1429"/>
      <c r="G22" s="1429"/>
      <c r="H22" s="1429"/>
      <c r="I22" s="1429"/>
      <c r="J22" s="1429"/>
      <c r="K22" s="1429"/>
      <c r="L22" s="1430"/>
    </row>
    <row r="23" spans="1:12" s="16" customFormat="1" ht="15">
      <c r="A23" s="1276"/>
      <c r="B23" s="1429"/>
      <c r="C23" s="1429"/>
      <c r="D23" s="1429"/>
      <c r="E23" s="1429"/>
      <c r="F23" s="1429"/>
      <c r="G23" s="1429"/>
      <c r="H23" s="1429"/>
      <c r="I23" s="1429"/>
      <c r="J23" s="1429"/>
      <c r="K23" s="1429"/>
      <c r="L23" s="1430"/>
    </row>
    <row r="24" spans="1:12" s="16" customFormat="1" ht="15">
      <c r="A24" s="1276"/>
      <c r="B24" s="1429"/>
      <c r="C24" s="1429"/>
      <c r="D24" s="1429"/>
      <c r="E24" s="1429"/>
      <c r="F24" s="1429"/>
      <c r="G24" s="1429"/>
      <c r="H24" s="1429"/>
      <c r="I24" s="1429"/>
      <c r="J24" s="1429"/>
      <c r="K24" s="1429"/>
      <c r="L24" s="1430"/>
    </row>
    <row r="25" spans="1:12" s="16" customFormat="1" ht="15">
      <c r="A25" s="1276"/>
      <c r="B25" s="1429"/>
      <c r="C25" s="1429"/>
      <c r="D25" s="1429"/>
      <c r="E25" s="1429"/>
      <c r="F25" s="1429"/>
      <c r="G25" s="1429"/>
      <c r="H25" s="1429"/>
      <c r="I25" s="1429"/>
      <c r="J25" s="1429"/>
      <c r="K25" s="1429"/>
      <c r="L25" s="1430"/>
    </row>
    <row r="26" spans="1:12" s="16" customFormat="1" ht="15">
      <c r="A26" s="1276"/>
      <c r="B26" s="1429"/>
      <c r="C26" s="1429"/>
      <c r="D26" s="1429"/>
      <c r="E26" s="1429"/>
      <c r="F26" s="1429"/>
      <c r="G26" s="1429"/>
      <c r="H26" s="1429"/>
      <c r="I26" s="1429"/>
      <c r="J26" s="1429"/>
      <c r="K26" s="1429"/>
      <c r="L26" s="1430"/>
    </row>
    <row r="27" spans="1:12" s="16" customFormat="1" ht="15">
      <c r="A27" s="1276"/>
      <c r="B27" s="1429"/>
      <c r="C27" s="1429"/>
      <c r="D27" s="1429"/>
      <c r="E27" s="1429"/>
      <c r="F27" s="1429"/>
      <c r="G27" s="1429"/>
      <c r="H27" s="1429"/>
      <c r="I27" s="1429"/>
      <c r="J27" s="1429"/>
      <c r="K27" s="1429"/>
      <c r="L27" s="1430"/>
    </row>
    <row r="28" spans="1:12" s="16" customFormat="1" ht="15">
      <c r="A28" s="1276"/>
      <c r="B28" s="1429"/>
      <c r="C28" s="1429"/>
      <c r="D28" s="1429"/>
      <c r="E28" s="1429"/>
      <c r="F28" s="1429"/>
      <c r="G28" s="1429"/>
      <c r="H28" s="1429"/>
      <c r="I28" s="1429"/>
      <c r="J28" s="1429"/>
      <c r="K28" s="1429"/>
      <c r="L28" s="1430"/>
    </row>
    <row r="29" spans="1:12" s="16" customFormat="1" ht="15">
      <c r="A29" s="1276"/>
      <c r="B29" s="1429"/>
      <c r="C29" s="1429"/>
      <c r="D29" s="1429"/>
      <c r="E29" s="1429"/>
      <c r="F29" s="1429"/>
      <c r="G29" s="1429"/>
      <c r="H29" s="1429"/>
      <c r="I29" s="1429"/>
      <c r="J29" s="1429"/>
      <c r="K29" s="1429"/>
      <c r="L29" s="1430"/>
    </row>
    <row r="30" spans="1:12" s="16" customFormat="1" ht="15">
      <c r="A30" s="1276"/>
      <c r="B30" s="1429"/>
      <c r="C30" s="1429"/>
      <c r="D30" s="1429"/>
      <c r="E30" s="1429"/>
      <c r="F30" s="1429"/>
      <c r="G30" s="1429"/>
      <c r="H30" s="1429"/>
      <c r="I30" s="1429"/>
      <c r="J30" s="1429"/>
      <c r="K30" s="1429"/>
      <c r="L30" s="1430"/>
    </row>
    <row r="31" spans="1:12" s="16" customFormat="1" ht="15">
      <c r="A31" s="1276"/>
      <c r="B31" s="1429"/>
      <c r="C31" s="1429"/>
      <c r="D31" s="1429"/>
      <c r="E31" s="1429"/>
      <c r="F31" s="1429"/>
      <c r="G31" s="1429"/>
      <c r="H31" s="1429"/>
      <c r="I31" s="1429"/>
      <c r="J31" s="1429"/>
      <c r="K31" s="1429"/>
      <c r="L31" s="1430"/>
    </row>
    <row r="32" spans="1:12" s="16" customFormat="1" ht="15">
      <c r="A32" s="1276"/>
      <c r="B32" s="1429"/>
      <c r="C32" s="1429"/>
      <c r="D32" s="1429"/>
      <c r="E32" s="1429"/>
      <c r="F32" s="1429"/>
      <c r="G32" s="1429"/>
      <c r="H32" s="1429"/>
      <c r="I32" s="1429"/>
      <c r="J32" s="1429"/>
      <c r="K32" s="1429"/>
      <c r="L32" s="1430"/>
    </row>
    <row r="33" spans="1:12" s="16" customFormat="1" ht="15">
      <c r="A33" s="1276"/>
      <c r="B33" s="1429"/>
      <c r="C33" s="1429"/>
      <c r="D33" s="1429"/>
      <c r="E33" s="1429"/>
      <c r="F33" s="1429"/>
      <c r="G33" s="1429"/>
      <c r="H33" s="1429"/>
      <c r="I33" s="1429"/>
      <c r="J33" s="1429"/>
      <c r="K33" s="1429"/>
      <c r="L33" s="1430"/>
    </row>
    <row r="34" spans="1:12" s="16" customFormat="1" ht="15">
      <c r="A34" s="1276"/>
      <c r="B34" s="1429"/>
      <c r="C34" s="1429"/>
      <c r="D34" s="1429"/>
      <c r="E34" s="1429"/>
      <c r="F34" s="1429"/>
      <c r="G34" s="1429"/>
      <c r="H34" s="1429"/>
      <c r="I34" s="1429"/>
      <c r="J34" s="1429"/>
      <c r="K34" s="1429"/>
      <c r="L34" s="1430"/>
    </row>
    <row r="35" spans="1:12" s="16" customFormat="1" ht="15">
      <c r="A35" s="1276"/>
      <c r="B35" s="1429"/>
      <c r="C35" s="1429"/>
      <c r="D35" s="1429"/>
      <c r="E35" s="1429"/>
      <c r="F35" s="1429"/>
      <c r="G35" s="1429"/>
      <c r="H35" s="1429"/>
      <c r="I35" s="1429"/>
      <c r="J35" s="1429"/>
      <c r="K35" s="1429"/>
      <c r="L35" s="1430"/>
    </row>
    <row r="36" spans="1:12" s="16" customFormat="1" ht="15">
      <c r="A36" s="1276"/>
      <c r="B36" s="1429"/>
      <c r="C36" s="1429"/>
      <c r="D36" s="1429"/>
      <c r="E36" s="1429"/>
      <c r="F36" s="1429"/>
      <c r="G36" s="1429"/>
      <c r="H36" s="1429"/>
      <c r="I36" s="1429"/>
      <c r="J36" s="1429"/>
      <c r="K36" s="1429"/>
      <c r="L36" s="1430"/>
    </row>
    <row r="37" spans="1:12" s="16" customFormat="1" ht="15">
      <c r="A37" s="1276"/>
      <c r="B37" s="1429"/>
      <c r="C37" s="1429"/>
      <c r="D37" s="1429"/>
      <c r="E37" s="1429"/>
      <c r="F37" s="1429"/>
      <c r="G37" s="1429"/>
      <c r="H37" s="1429"/>
      <c r="I37" s="1429"/>
      <c r="J37" s="1429"/>
      <c r="K37" s="1429"/>
      <c r="L37" s="1430"/>
    </row>
    <row r="38" spans="1:12" s="16" customFormat="1" ht="15">
      <c r="A38" s="1276"/>
      <c r="B38" s="1429"/>
      <c r="C38" s="1429"/>
      <c r="D38" s="1429"/>
      <c r="E38" s="1429"/>
      <c r="F38" s="1429"/>
      <c r="G38" s="1429"/>
      <c r="H38" s="1429"/>
      <c r="I38" s="1429"/>
      <c r="J38" s="1429"/>
      <c r="K38" s="1429"/>
      <c r="L38" s="1430"/>
    </row>
    <row r="39" spans="1:12" s="16" customFormat="1" ht="15">
      <c r="A39" s="1276"/>
      <c r="B39" s="1429"/>
      <c r="C39" s="1429"/>
      <c r="D39" s="1429"/>
      <c r="E39" s="1429"/>
      <c r="F39" s="1429"/>
      <c r="G39" s="1429"/>
      <c r="H39" s="1429"/>
      <c r="I39" s="1429"/>
      <c r="J39" s="1429"/>
      <c r="K39" s="1429"/>
      <c r="L39" s="1430"/>
    </row>
    <row r="40" spans="1:12" s="16" customFormat="1" ht="15">
      <c r="A40" s="1276"/>
      <c r="B40" s="1429"/>
      <c r="C40" s="1429"/>
      <c r="D40" s="1429"/>
      <c r="E40" s="1429"/>
      <c r="F40" s="1429"/>
      <c r="G40" s="1429"/>
      <c r="H40" s="1429"/>
      <c r="I40" s="1429"/>
      <c r="J40" s="1429"/>
      <c r="K40" s="1429"/>
      <c r="L40" s="1430"/>
    </row>
    <row r="41" spans="1:12" s="16" customFormat="1" ht="15">
      <c r="A41" s="1276"/>
      <c r="B41" s="1429"/>
      <c r="C41" s="1429"/>
      <c r="D41" s="1429"/>
      <c r="E41" s="1429"/>
      <c r="F41" s="1429"/>
      <c r="G41" s="1429"/>
      <c r="H41" s="1429"/>
      <c r="I41" s="1429"/>
      <c r="J41" s="1429"/>
      <c r="K41" s="1429"/>
      <c r="L41" s="1430"/>
    </row>
    <row r="42" spans="1:12" s="16" customFormat="1" ht="15">
      <c r="A42" s="1276"/>
      <c r="B42" s="1429"/>
      <c r="C42" s="1429"/>
      <c r="D42" s="1429"/>
      <c r="E42" s="1429"/>
      <c r="F42" s="1429"/>
      <c r="G42" s="1429"/>
      <c r="H42" s="1429"/>
      <c r="I42" s="1429"/>
      <c r="J42" s="1429"/>
      <c r="K42" s="1429"/>
      <c r="L42" s="1430"/>
    </row>
    <row r="43" spans="1:12" s="16" customFormat="1" ht="15">
      <c r="A43" s="1276"/>
      <c r="B43" s="1429"/>
      <c r="C43" s="1429"/>
      <c r="D43" s="1429"/>
      <c r="E43" s="1429"/>
      <c r="F43" s="1429"/>
      <c r="G43" s="1429"/>
      <c r="H43" s="1429"/>
      <c r="I43" s="1429"/>
      <c r="J43" s="1429"/>
      <c r="K43" s="1429"/>
      <c r="L43" s="1430"/>
    </row>
    <row r="44" spans="1:12" s="16" customFormat="1" ht="15">
      <c r="A44" s="1276"/>
      <c r="B44" s="1429"/>
      <c r="C44" s="1429"/>
      <c r="D44" s="1429"/>
      <c r="E44" s="1429"/>
      <c r="F44" s="1429"/>
      <c r="G44" s="1429"/>
      <c r="H44" s="1429"/>
      <c r="I44" s="1429"/>
      <c r="J44" s="1429"/>
      <c r="K44" s="1429"/>
      <c r="L44" s="1430"/>
    </row>
    <row r="45" spans="1:12">
      <c r="A45" s="1276"/>
      <c r="B45" s="1429"/>
      <c r="C45" s="1429"/>
      <c r="D45" s="1429"/>
      <c r="E45" s="1429"/>
      <c r="F45" s="1429"/>
      <c r="G45" s="1429"/>
      <c r="H45" s="1429"/>
      <c r="I45" s="1429"/>
      <c r="J45" s="1429"/>
      <c r="K45" s="1429"/>
      <c r="L45" s="1430"/>
    </row>
    <row r="46" spans="1:12" ht="9.75" customHeight="1">
      <c r="A46" s="1276"/>
      <c r="B46" s="1429"/>
      <c r="C46" s="1429"/>
      <c r="D46" s="1429"/>
      <c r="E46" s="1429"/>
      <c r="F46" s="1429"/>
      <c r="G46" s="1429"/>
      <c r="H46" s="1429"/>
      <c r="I46" s="1429"/>
      <c r="J46" s="1429"/>
      <c r="K46" s="1429"/>
      <c r="L46" s="1430"/>
    </row>
    <row r="47" spans="1:12" ht="20.25" customHeight="1">
      <c r="A47" s="1276"/>
      <c r="B47" s="1429"/>
      <c r="C47" s="1429"/>
      <c r="D47" s="1429"/>
      <c r="E47" s="1429"/>
      <c r="F47" s="1429"/>
      <c r="G47" s="1429"/>
      <c r="H47" s="1429"/>
      <c r="I47" s="1429"/>
      <c r="J47" s="1429"/>
      <c r="K47" s="1429"/>
      <c r="L47" s="1430"/>
    </row>
    <row r="48" spans="1:12" s="6" customFormat="1" ht="12.75" customHeight="1">
      <c r="A48" s="1276"/>
      <c r="B48" s="1429"/>
      <c r="C48" s="1429"/>
      <c r="D48" s="1429"/>
      <c r="E48" s="1429"/>
      <c r="F48" s="1429"/>
      <c r="G48" s="1429"/>
      <c r="H48" s="1429"/>
      <c r="I48" s="1429"/>
      <c r="J48" s="1429"/>
      <c r="K48" s="1429"/>
      <c r="L48" s="1430"/>
    </row>
    <row r="49" spans="1:12">
      <c r="A49" s="1276"/>
      <c r="B49" s="1429"/>
      <c r="C49" s="1429"/>
      <c r="D49" s="1429"/>
      <c r="E49" s="1429"/>
      <c r="F49" s="1429"/>
      <c r="G49" s="1429"/>
      <c r="H49" s="1429"/>
      <c r="I49" s="1429"/>
      <c r="J49" s="1429"/>
      <c r="K49" s="1429"/>
      <c r="L49" s="1430"/>
    </row>
    <row r="50" spans="1:12">
      <c r="A50" s="1276"/>
      <c r="B50" s="1429"/>
      <c r="C50" s="1429"/>
      <c r="D50" s="1429"/>
      <c r="E50" s="1429"/>
      <c r="F50" s="1429"/>
      <c r="G50" s="1429"/>
      <c r="H50" s="1429"/>
      <c r="I50" s="1429"/>
      <c r="J50" s="1429"/>
      <c r="K50" s="1429"/>
      <c r="L50" s="1430"/>
    </row>
    <row r="51" spans="1:12">
      <c r="A51" s="1276"/>
      <c r="B51" s="1429"/>
      <c r="C51" s="1429"/>
      <c r="D51" s="1429"/>
      <c r="E51" s="1429"/>
      <c r="F51" s="1429"/>
      <c r="G51" s="1429"/>
      <c r="H51" s="1429"/>
      <c r="I51" s="1429"/>
      <c r="J51" s="1429"/>
      <c r="K51" s="1429"/>
      <c r="L51" s="1430"/>
    </row>
    <row r="52" spans="1:12">
      <c r="A52" s="1276"/>
      <c r="B52" s="1429"/>
      <c r="C52" s="1429"/>
      <c r="D52" s="1429"/>
      <c r="E52" s="1429"/>
      <c r="F52" s="1429"/>
      <c r="G52" s="1429"/>
      <c r="H52" s="1429"/>
      <c r="I52" s="1429"/>
      <c r="J52" s="1429"/>
      <c r="K52" s="1429"/>
      <c r="L52" s="1430"/>
    </row>
    <row r="53" spans="1:12">
      <c r="A53" s="1276"/>
      <c r="B53" s="1429"/>
      <c r="C53" s="1429"/>
      <c r="D53" s="1429"/>
      <c r="E53" s="1429"/>
      <c r="F53" s="1429"/>
      <c r="G53" s="1429"/>
      <c r="H53" s="1429"/>
      <c r="I53" s="1429"/>
      <c r="J53" s="1429"/>
      <c r="K53" s="1429"/>
      <c r="L53" s="1430"/>
    </row>
    <row r="54" spans="1:12">
      <c r="A54" s="1276"/>
      <c r="B54" s="1429"/>
      <c r="C54" s="1429"/>
      <c r="D54" s="1429"/>
      <c r="E54" s="1429"/>
      <c r="F54" s="1429"/>
      <c r="G54" s="1429"/>
      <c r="H54" s="1429"/>
      <c r="I54" s="1429"/>
      <c r="J54" s="1429"/>
      <c r="K54" s="1429"/>
      <c r="L54" s="1430"/>
    </row>
    <row r="55" spans="1:12" ht="13.5" thickBot="1">
      <c r="A55" s="1227"/>
      <c r="B55" s="1431"/>
      <c r="C55" s="1431"/>
      <c r="D55" s="1431"/>
      <c r="E55" s="1431"/>
      <c r="F55" s="1431"/>
      <c r="G55" s="1431"/>
      <c r="H55" s="1431"/>
      <c r="I55" s="1431"/>
      <c r="J55" s="1431"/>
      <c r="K55" s="1431"/>
      <c r="L55" s="1432"/>
    </row>
    <row r="56" spans="1:12">
      <c r="D56" s="2"/>
      <c r="E56" s="2"/>
      <c r="H56" s="2"/>
    </row>
    <row r="57" spans="1:12">
      <c r="B57" s="1203" t="s">
        <v>115</v>
      </c>
      <c r="C57" s="1204"/>
      <c r="D57" s="1205" t="s">
        <v>1</v>
      </c>
      <c r="E57" s="1205"/>
      <c r="F57" s="1205"/>
      <c r="G57" s="1205" t="s">
        <v>57</v>
      </c>
      <c r="H57" s="1205"/>
      <c r="I57" s="1205"/>
      <c r="J57" s="1205" t="s">
        <v>2</v>
      </c>
      <c r="K57" s="1206"/>
    </row>
    <row r="58" spans="1:12">
      <c r="B58" s="1207"/>
      <c r="C58" s="1208"/>
      <c r="D58" s="1200"/>
      <c r="E58" s="1200"/>
      <c r="F58" s="1200"/>
      <c r="G58" s="1200"/>
      <c r="H58" s="1200"/>
      <c r="I58" s="1200"/>
      <c r="J58" s="1201"/>
      <c r="K58" s="1202"/>
    </row>
    <row r="59" spans="1:12">
      <c r="A59" s="6"/>
      <c r="B59" s="6"/>
      <c r="C59" s="7"/>
      <c r="D59" s="70"/>
      <c r="E59" s="70"/>
      <c r="F59" s="18"/>
      <c r="G59" s="6"/>
      <c r="H59" s="19"/>
      <c r="I59" s="6"/>
      <c r="J59" s="6"/>
      <c r="K59" s="6"/>
      <c r="L59" s="18"/>
    </row>
  </sheetData>
  <customSheetViews>
    <customSheetView guid="{4386EC60-C10A-4757-8A9B-A7E03A340F6B}" showPageBreaks="1" printArea="1">
      <selection activeCell="P25" sqref="P25"/>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22">
    <mergeCell ref="J58:K58"/>
    <mergeCell ref="B57:C57"/>
    <mergeCell ref="D57:F57"/>
    <mergeCell ref="G57:I57"/>
    <mergeCell ref="A10:L10"/>
    <mergeCell ref="A11:L55"/>
    <mergeCell ref="C1:L1"/>
    <mergeCell ref="A5:C5"/>
    <mergeCell ref="B58:C58"/>
    <mergeCell ref="G58:I58"/>
    <mergeCell ref="C2:G2"/>
    <mergeCell ref="C3:G3"/>
    <mergeCell ref="H5:J5"/>
    <mergeCell ref="B6:G6"/>
    <mergeCell ref="D5:G5"/>
    <mergeCell ref="I3:L3"/>
    <mergeCell ref="I2:L2"/>
    <mergeCell ref="H6:J6"/>
    <mergeCell ref="D58:F58"/>
    <mergeCell ref="K6:L6"/>
    <mergeCell ref="J57:K57"/>
    <mergeCell ref="K5:L5"/>
  </mergeCells>
  <phoneticPr fontId="0" type="noConversion"/>
  <printOptions horizontalCentered="1"/>
  <pageMargins left="0.17" right="0.25" top="0.41" bottom="0.68" header="0.17" footer="0.16"/>
  <pageSetup scale="80" orientation="portrait" r:id="rId2"/>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6:L65"/>
  <sheetViews>
    <sheetView view="pageLayout" zoomScaleNormal="100" workbookViewId="0">
      <selection activeCell="F22" sqref="F22"/>
    </sheetView>
  </sheetViews>
  <sheetFormatPr defaultColWidth="9.140625" defaultRowHeight="12.75"/>
  <cols>
    <col min="1" max="1" width="1.85546875" style="401" customWidth="1"/>
    <col min="2" max="2" width="11.85546875" style="401" customWidth="1"/>
    <col min="3" max="8" width="8.85546875" style="401" customWidth="1"/>
    <col min="9" max="9" width="11.85546875" style="401" customWidth="1"/>
    <col min="10" max="10" width="9.85546875" style="402" customWidth="1"/>
    <col min="11" max="11" width="7" style="401" customWidth="1"/>
    <col min="12" max="12" width="5.85546875" style="401" customWidth="1"/>
    <col min="13" max="16384" width="9.140625" style="401"/>
  </cols>
  <sheetData>
    <row r="6" spans="2:2" ht="18">
      <c r="B6" s="551" t="s">
        <v>964</v>
      </c>
    </row>
    <row r="7" spans="2:2" ht="18">
      <c r="B7" s="552" t="s">
        <v>773</v>
      </c>
    </row>
    <row r="10" spans="2:2" ht="18">
      <c r="B10" s="553" t="s">
        <v>1029</v>
      </c>
    </row>
    <row r="36" spans="1:12">
      <c r="A36" s="380"/>
      <c r="B36" s="380"/>
      <c r="C36" s="380"/>
      <c r="D36" s="380"/>
      <c r="E36" s="380"/>
      <c r="F36" s="380"/>
      <c r="G36" s="380"/>
      <c r="H36" s="380"/>
      <c r="I36" s="380"/>
      <c r="J36" s="380"/>
      <c r="K36" s="380"/>
      <c r="L36" s="380"/>
    </row>
    <row r="37" spans="1:12">
      <c r="A37" s="380"/>
      <c r="B37" s="380"/>
      <c r="C37" s="380"/>
      <c r="D37" s="380"/>
      <c r="E37" s="380"/>
      <c r="F37" s="380"/>
      <c r="G37" s="380"/>
      <c r="H37" s="380"/>
      <c r="I37" s="380"/>
      <c r="J37" s="380"/>
      <c r="K37" s="380"/>
      <c r="L37" s="380"/>
    </row>
    <row r="38" spans="1:12">
      <c r="A38" s="380"/>
      <c r="B38" s="380"/>
      <c r="C38" s="380"/>
      <c r="D38" s="380"/>
      <c r="E38" s="380"/>
      <c r="F38" s="380"/>
      <c r="G38" s="380"/>
      <c r="H38" s="380"/>
      <c r="I38" s="380"/>
      <c r="J38" s="380"/>
      <c r="K38" s="380"/>
      <c r="L38" s="380"/>
    </row>
    <row r="39" spans="1:12">
      <c r="A39" s="380"/>
      <c r="B39" s="380"/>
      <c r="C39" s="380"/>
      <c r="D39" s="380"/>
      <c r="E39" s="380"/>
      <c r="F39" s="380"/>
      <c r="G39" s="380"/>
      <c r="H39" s="380"/>
      <c r="I39" s="380"/>
      <c r="J39" s="380"/>
      <c r="K39" s="380"/>
      <c r="L39" s="380"/>
    </row>
    <row r="40" spans="1:12">
      <c r="A40" s="380"/>
      <c r="B40" s="380"/>
      <c r="C40" s="380"/>
      <c r="D40" s="380"/>
      <c r="E40" s="380"/>
      <c r="F40" s="380"/>
      <c r="G40" s="380"/>
      <c r="H40" s="380"/>
      <c r="I40" s="380"/>
      <c r="J40" s="380"/>
      <c r="K40" s="380"/>
      <c r="L40" s="380"/>
    </row>
    <row r="41" spans="1:12">
      <c r="A41" s="380"/>
      <c r="B41" s="380"/>
      <c r="C41" s="380"/>
      <c r="D41" s="380"/>
      <c r="E41" s="380"/>
      <c r="F41" s="380"/>
      <c r="G41" s="380"/>
      <c r="H41" s="380"/>
      <c r="I41" s="380"/>
      <c r="J41" s="380"/>
      <c r="K41" s="380"/>
      <c r="L41" s="380"/>
    </row>
    <row r="42" spans="1:12">
      <c r="A42" s="380"/>
      <c r="B42" s="380"/>
      <c r="C42" s="380"/>
      <c r="D42" s="380"/>
      <c r="E42" s="380"/>
      <c r="F42" s="380"/>
      <c r="G42" s="380"/>
      <c r="H42" s="380"/>
      <c r="I42" s="380"/>
      <c r="J42" s="380"/>
      <c r="K42" s="380"/>
      <c r="L42" s="380"/>
    </row>
    <row r="43" spans="1:12">
      <c r="A43" s="380"/>
      <c r="B43" s="380"/>
      <c r="C43" s="380"/>
      <c r="D43" s="380"/>
      <c r="E43" s="380"/>
      <c r="F43" s="380"/>
      <c r="G43" s="380"/>
      <c r="H43" s="380"/>
      <c r="I43" s="380"/>
      <c r="J43" s="380"/>
      <c r="K43" s="380"/>
      <c r="L43" s="380"/>
    </row>
    <row r="44" spans="1:12">
      <c r="A44" s="380"/>
      <c r="B44" s="380"/>
      <c r="C44" s="380"/>
      <c r="D44" s="380"/>
      <c r="E44" s="380"/>
      <c r="F44" s="380"/>
      <c r="G44" s="380"/>
      <c r="H44" s="380"/>
      <c r="I44" s="380"/>
      <c r="J44" s="380"/>
      <c r="K44" s="380"/>
      <c r="L44" s="380"/>
    </row>
    <row r="45" spans="1:12">
      <c r="A45" s="380"/>
      <c r="B45" s="380"/>
      <c r="C45" s="380"/>
      <c r="D45" s="380"/>
      <c r="E45" s="380"/>
      <c r="F45" s="380"/>
      <c r="G45" s="380"/>
      <c r="H45" s="380"/>
      <c r="I45" s="380"/>
      <c r="J45" s="380"/>
      <c r="K45" s="380"/>
      <c r="L45" s="380"/>
    </row>
    <row r="46" spans="1:12">
      <c r="A46" s="380"/>
      <c r="B46" s="380"/>
      <c r="C46" s="380"/>
      <c r="D46" s="380"/>
      <c r="E46" s="380"/>
      <c r="F46" s="380"/>
      <c r="G46" s="380"/>
      <c r="H46" s="380"/>
      <c r="I46" s="380"/>
      <c r="J46" s="380"/>
      <c r="K46" s="380"/>
      <c r="L46" s="380"/>
    </row>
    <row r="47" spans="1:12">
      <c r="A47" s="380"/>
      <c r="B47" s="380"/>
      <c r="C47" s="380"/>
      <c r="D47" s="380"/>
      <c r="E47" s="380"/>
      <c r="F47" s="380"/>
      <c r="G47" s="380"/>
      <c r="H47" s="380"/>
      <c r="I47" s="380"/>
      <c r="J47" s="380"/>
      <c r="K47" s="380"/>
      <c r="L47" s="380"/>
    </row>
    <row r="48" spans="1:12">
      <c r="A48" s="380"/>
      <c r="B48" s="380"/>
      <c r="C48" s="380"/>
      <c r="D48" s="380"/>
      <c r="E48" s="380"/>
      <c r="F48" s="380"/>
      <c r="G48" s="380"/>
      <c r="H48" s="380"/>
      <c r="I48" s="380"/>
      <c r="J48" s="380"/>
      <c r="K48" s="380"/>
      <c r="L48" s="380"/>
    </row>
    <row r="49" spans="1:12">
      <c r="A49" s="380"/>
      <c r="B49" s="380"/>
      <c r="C49" s="380"/>
      <c r="D49" s="380"/>
      <c r="E49" s="380"/>
      <c r="F49" s="380"/>
      <c r="G49" s="380"/>
      <c r="H49" s="380"/>
      <c r="I49" s="380"/>
      <c r="J49" s="380"/>
      <c r="K49" s="380"/>
      <c r="L49" s="380"/>
    </row>
    <row r="50" spans="1:12">
      <c r="A50" s="380"/>
      <c r="B50" s="380"/>
      <c r="C50" s="380"/>
      <c r="D50" s="380"/>
      <c r="E50" s="380"/>
      <c r="F50" s="380"/>
      <c r="G50" s="380"/>
      <c r="H50" s="380"/>
      <c r="I50" s="380"/>
      <c r="J50" s="380"/>
      <c r="K50" s="380"/>
      <c r="L50" s="380"/>
    </row>
    <row r="51" spans="1:12">
      <c r="A51" s="380"/>
      <c r="B51" s="380"/>
      <c r="C51" s="380"/>
      <c r="D51" s="380"/>
      <c r="E51" s="380"/>
      <c r="F51" s="380"/>
      <c r="G51" s="380"/>
      <c r="H51" s="380"/>
      <c r="I51" s="380"/>
      <c r="J51" s="380"/>
      <c r="K51" s="380"/>
      <c r="L51" s="380"/>
    </row>
    <row r="52" spans="1:12">
      <c r="A52" s="380"/>
      <c r="B52" s="380"/>
      <c r="C52" s="380"/>
      <c r="D52" s="380"/>
      <c r="E52" s="380"/>
      <c r="F52" s="380"/>
      <c r="G52" s="380"/>
      <c r="H52" s="380"/>
      <c r="I52" s="380"/>
      <c r="J52" s="380"/>
      <c r="K52" s="380"/>
      <c r="L52" s="380"/>
    </row>
    <row r="53" spans="1:12">
      <c r="A53" s="380"/>
      <c r="B53" s="380"/>
      <c r="C53" s="380"/>
      <c r="D53" s="380"/>
      <c r="E53" s="380"/>
      <c r="F53" s="380"/>
      <c r="G53" s="380"/>
      <c r="H53" s="380"/>
      <c r="I53" s="380"/>
      <c r="J53" s="380"/>
      <c r="K53" s="380"/>
      <c r="L53" s="380"/>
    </row>
    <row r="54" spans="1:12">
      <c r="A54" s="380"/>
      <c r="B54" s="380"/>
      <c r="C54" s="380"/>
      <c r="D54" s="380"/>
      <c r="E54" s="380"/>
      <c r="F54" s="380"/>
      <c r="G54" s="380"/>
      <c r="H54" s="380"/>
      <c r="I54" s="380"/>
      <c r="J54" s="380"/>
      <c r="K54" s="380"/>
      <c r="L54" s="380"/>
    </row>
    <row r="55" spans="1:12">
      <c r="A55" s="380"/>
      <c r="B55" s="380"/>
      <c r="C55" s="380"/>
      <c r="D55" s="380"/>
      <c r="E55" s="380"/>
      <c r="F55" s="380"/>
      <c r="G55" s="380"/>
      <c r="H55" s="380"/>
      <c r="I55" s="380"/>
      <c r="J55" s="380"/>
      <c r="K55" s="380"/>
      <c r="L55" s="380"/>
    </row>
    <row r="56" spans="1:12">
      <c r="A56" s="380"/>
      <c r="B56" s="380"/>
      <c r="C56" s="380"/>
      <c r="D56" s="380"/>
      <c r="E56" s="380"/>
      <c r="F56" s="380"/>
      <c r="G56" s="380"/>
      <c r="H56" s="380"/>
      <c r="I56" s="380"/>
      <c r="J56" s="380"/>
      <c r="K56" s="380"/>
      <c r="L56" s="380"/>
    </row>
    <row r="57" spans="1:12">
      <c r="A57" s="380"/>
      <c r="B57" s="380"/>
      <c r="C57" s="380"/>
      <c r="D57" s="380"/>
      <c r="E57" s="380"/>
      <c r="F57" s="380"/>
      <c r="G57" s="380"/>
      <c r="H57" s="380"/>
      <c r="I57" s="380"/>
      <c r="J57" s="380"/>
      <c r="K57" s="380"/>
      <c r="L57" s="380"/>
    </row>
    <row r="58" spans="1:12">
      <c r="A58" s="380"/>
      <c r="B58" s="380"/>
      <c r="C58" s="380"/>
      <c r="D58" s="380"/>
      <c r="E58" s="380"/>
      <c r="F58" s="380"/>
      <c r="G58" s="380"/>
      <c r="H58" s="380"/>
      <c r="I58" s="380"/>
      <c r="J58" s="380"/>
      <c r="K58" s="380"/>
      <c r="L58" s="380"/>
    </row>
    <row r="59" spans="1:12">
      <c r="A59" s="380"/>
      <c r="B59" s="380"/>
      <c r="C59" s="380"/>
      <c r="D59" s="380"/>
      <c r="E59" s="380"/>
      <c r="F59" s="380"/>
      <c r="G59" s="380"/>
      <c r="H59" s="380"/>
      <c r="I59" s="380"/>
      <c r="J59" s="380"/>
      <c r="K59" s="380"/>
      <c r="L59" s="380"/>
    </row>
    <row r="60" spans="1:12">
      <c r="A60" s="380"/>
      <c r="B60" s="380"/>
      <c r="C60" s="380"/>
      <c r="D60" s="380"/>
      <c r="E60" s="380"/>
      <c r="F60" s="380"/>
      <c r="G60" s="380"/>
      <c r="H60" s="380"/>
      <c r="I60" s="380"/>
      <c r="J60" s="380"/>
      <c r="K60" s="380"/>
      <c r="L60" s="380"/>
    </row>
    <row r="61" spans="1:12">
      <c r="A61" s="380"/>
      <c r="B61" s="380"/>
      <c r="C61" s="380"/>
      <c r="D61" s="380"/>
      <c r="E61" s="380"/>
      <c r="F61" s="380"/>
      <c r="G61" s="380"/>
      <c r="H61" s="380"/>
      <c r="I61" s="380"/>
      <c r="J61" s="380"/>
      <c r="K61" s="380"/>
      <c r="L61" s="380"/>
    </row>
    <row r="62" spans="1:12">
      <c r="A62" s="380"/>
      <c r="B62" s="380"/>
      <c r="C62" s="380"/>
      <c r="D62" s="380"/>
      <c r="E62" s="380"/>
      <c r="F62" s="380"/>
      <c r="G62" s="380"/>
      <c r="H62" s="380"/>
      <c r="I62" s="380"/>
      <c r="J62" s="380"/>
      <c r="K62" s="380"/>
      <c r="L62" s="380"/>
    </row>
    <row r="63" spans="1:12">
      <c r="A63" s="380"/>
      <c r="B63" s="380"/>
      <c r="C63" s="380"/>
      <c r="D63" s="380"/>
      <c r="E63" s="380"/>
      <c r="F63" s="380"/>
      <c r="G63" s="380"/>
      <c r="H63" s="380"/>
      <c r="I63" s="380"/>
      <c r="J63" s="380"/>
      <c r="K63" s="380"/>
      <c r="L63" s="380"/>
    </row>
    <row r="64" spans="1:12">
      <c r="A64" s="380"/>
      <c r="B64" s="380"/>
      <c r="C64" s="380"/>
      <c r="D64" s="380"/>
      <c r="E64" s="380"/>
      <c r="F64" s="380"/>
      <c r="G64" s="380"/>
      <c r="H64" s="380"/>
      <c r="I64" s="380"/>
      <c r="J64" s="380"/>
      <c r="K64" s="380"/>
      <c r="L64" s="380"/>
    </row>
    <row r="65" spans="1:12">
      <c r="A65" s="380"/>
      <c r="B65" s="380"/>
      <c r="C65" s="380"/>
      <c r="D65" s="380"/>
      <c r="E65" s="380"/>
      <c r="F65" s="380"/>
      <c r="G65" s="380"/>
      <c r="H65" s="380"/>
      <c r="I65" s="380"/>
      <c r="J65" s="380"/>
      <c r="K65" s="380"/>
      <c r="L65" s="380"/>
    </row>
  </sheetData>
  <pageMargins left="0.17" right="0.25" top="0.41" bottom="0.68" header="0.17" footer="0.16"/>
  <pageSetup scale="80" orientation="landscape" r:id="rId1"/>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1:L66"/>
  <sheetViews>
    <sheetView view="pageLayout" zoomScaleNormal="100" workbookViewId="0">
      <selection activeCell="I56" sqref="I56"/>
    </sheetView>
  </sheetViews>
  <sheetFormatPr defaultColWidth="9.140625" defaultRowHeight="12.75"/>
  <cols>
    <col min="1" max="1" width="3.5703125" style="2" customWidth="1"/>
    <col min="2" max="12" width="11.28515625" style="2" customWidth="1"/>
    <col min="13" max="16384" width="9.140625" style="2"/>
  </cols>
  <sheetData>
    <row r="1" spans="1:12" ht="12.75" customHeight="1">
      <c r="A1" s="710"/>
      <c r="B1" s="711"/>
      <c r="C1" s="711"/>
      <c r="D1" s="1451" t="s">
        <v>656</v>
      </c>
      <c r="E1" s="1451"/>
      <c r="F1" s="1451"/>
      <c r="G1" s="1451"/>
      <c r="H1" s="1451"/>
      <c r="I1" s="1451"/>
      <c r="J1" s="1451"/>
      <c r="K1" s="1451"/>
      <c r="L1" s="1452"/>
    </row>
    <row r="2" spans="1:12" ht="12.75" customHeight="1">
      <c r="A2" s="712"/>
      <c r="B2" s="715"/>
      <c r="C2" s="715"/>
      <c r="D2" s="1453"/>
      <c r="E2" s="1453"/>
      <c r="F2" s="1453"/>
      <c r="G2" s="1453"/>
      <c r="H2" s="1453"/>
      <c r="I2" s="1453"/>
      <c r="J2" s="1453"/>
      <c r="K2" s="1453"/>
      <c r="L2" s="1454"/>
    </row>
    <row r="3" spans="1:12" ht="12.75" customHeight="1">
      <c r="A3" s="712"/>
      <c r="B3" s="715"/>
      <c r="C3" s="715"/>
      <c r="D3" s="1453"/>
      <c r="E3" s="1453"/>
      <c r="F3" s="1453"/>
      <c r="G3" s="1453"/>
      <c r="H3" s="1453"/>
      <c r="I3" s="1453"/>
      <c r="J3" s="1453"/>
      <c r="K3" s="1453"/>
      <c r="L3" s="1454"/>
    </row>
    <row r="4" spans="1:12" ht="12.75" customHeight="1" thickBot="1">
      <c r="A4" s="713"/>
      <c r="B4" s="714"/>
      <c r="C4" s="714"/>
      <c r="D4" s="1455"/>
      <c r="E4" s="1455"/>
      <c r="F4" s="1455"/>
      <c r="G4" s="1455"/>
      <c r="H4" s="1455"/>
      <c r="I4" s="1455"/>
      <c r="J4" s="1455"/>
      <c r="K4" s="1455"/>
      <c r="L4" s="1456"/>
    </row>
    <row r="5" spans="1:12">
      <c r="A5" s="707"/>
      <c r="B5" s="707"/>
      <c r="C5" s="707"/>
      <c r="D5" s="707"/>
      <c r="E5" s="707"/>
      <c r="F5" s="707"/>
      <c r="G5" s="707"/>
      <c r="H5" s="707"/>
      <c r="I5" s="707"/>
      <c r="J5" s="707"/>
      <c r="K5" s="707"/>
      <c r="L5" s="707"/>
    </row>
    <row r="6" spans="1:12" s="10" customFormat="1" ht="11.25">
      <c r="A6" s="121" t="s">
        <v>75</v>
      </c>
      <c r="B6" s="122"/>
      <c r="C6" s="122"/>
      <c r="D6" s="123"/>
      <c r="E6" s="121" t="s">
        <v>201</v>
      </c>
      <c r="F6" s="122"/>
      <c r="G6" s="123"/>
      <c r="H6" s="121" t="s">
        <v>202</v>
      </c>
      <c r="I6" s="123"/>
      <c r="J6" s="123"/>
      <c r="K6" s="716"/>
      <c r="L6" s="716"/>
    </row>
    <row r="7" spans="1:12" s="161" customFormat="1">
      <c r="A7" s="1448" t="str">
        <f>INTRO!$C$20</f>
        <v>PART NUMBER</v>
      </c>
      <c r="B7" s="1449"/>
      <c r="C7" s="1449"/>
      <c r="D7" s="1450"/>
      <c r="E7" s="129"/>
      <c r="F7" s="159"/>
      <c r="G7" s="160"/>
      <c r="H7" s="129"/>
      <c r="I7" s="160"/>
      <c r="J7" s="160"/>
      <c r="K7" s="835"/>
      <c r="L7" s="835"/>
    </row>
    <row r="8" spans="1:12" s="10" customFormat="1" ht="11.25">
      <c r="A8" s="121" t="s">
        <v>74</v>
      </c>
      <c r="B8" s="122"/>
      <c r="C8" s="122"/>
      <c r="D8" s="123"/>
      <c r="E8" s="121" t="s">
        <v>203</v>
      </c>
      <c r="F8" s="122"/>
      <c r="G8" s="123"/>
      <c r="H8" s="121" t="s">
        <v>204</v>
      </c>
      <c r="I8" s="123"/>
      <c r="J8" s="123"/>
      <c r="K8" s="716"/>
      <c r="L8" s="716"/>
    </row>
    <row r="9" spans="1:12" s="161" customFormat="1">
      <c r="A9" s="1448" t="str">
        <f>INTRO!$C$19</f>
        <v>PART NAME</v>
      </c>
      <c r="B9" s="1449"/>
      <c r="C9" s="1449"/>
      <c r="D9" s="1450"/>
      <c r="E9" s="129"/>
      <c r="F9" s="159"/>
      <c r="G9" s="160"/>
      <c r="H9" s="129"/>
      <c r="I9" s="160"/>
      <c r="J9" s="160"/>
      <c r="K9" s="835"/>
      <c r="L9" s="835"/>
    </row>
    <row r="10" spans="1:12" s="10" customFormat="1" ht="11.25">
      <c r="A10" s="162" t="s">
        <v>205</v>
      </c>
      <c r="B10" s="163"/>
      <c r="C10" s="163"/>
      <c r="D10" s="164"/>
      <c r="E10" s="162" t="s">
        <v>206</v>
      </c>
      <c r="F10" s="163"/>
      <c r="G10" s="121" t="s">
        <v>207</v>
      </c>
      <c r="H10" s="123"/>
      <c r="I10" s="842" t="s">
        <v>208</v>
      </c>
      <c r="J10" s="123"/>
      <c r="K10" s="716"/>
      <c r="L10" s="716"/>
    </row>
    <row r="11" spans="1:12" s="161" customFormat="1">
      <c r="A11" s="129"/>
      <c r="B11" s="165"/>
      <c r="C11" s="165"/>
      <c r="D11" s="166"/>
      <c r="E11" s="129"/>
      <c r="F11" s="165"/>
      <c r="G11" s="167"/>
      <c r="H11" s="168"/>
      <c r="I11" s="843"/>
      <c r="J11" s="169"/>
      <c r="K11" s="835"/>
      <c r="L11" s="835"/>
    </row>
    <row r="12" spans="1:12">
      <c r="A12" s="707"/>
      <c r="B12" s="707"/>
      <c r="C12" s="707"/>
      <c r="D12" s="707"/>
      <c r="E12" s="707"/>
      <c r="F12" s="707"/>
      <c r="G12" s="707"/>
      <c r="H12" s="707"/>
      <c r="I12" s="707"/>
      <c r="J12" s="707"/>
      <c r="K12" s="707"/>
      <c r="L12" s="707"/>
    </row>
    <row r="13" spans="1:12">
      <c r="A13" s="707"/>
      <c r="B13" s="707"/>
      <c r="C13" s="707"/>
      <c r="D13" s="707"/>
      <c r="E13" s="707"/>
      <c r="F13" s="707"/>
      <c r="G13" s="707"/>
      <c r="H13" s="707"/>
      <c r="I13" s="707"/>
      <c r="J13" s="707"/>
      <c r="K13" s="707"/>
      <c r="L13" s="707"/>
    </row>
    <row r="14" spans="1:12">
      <c r="A14" s="170" t="s">
        <v>209</v>
      </c>
      <c r="B14" s="171"/>
      <c r="C14" s="171"/>
      <c r="D14" s="172"/>
      <c r="E14" s="740"/>
      <c r="F14" s="740"/>
      <c r="G14" s="740"/>
      <c r="H14" s="740"/>
      <c r="I14" s="740"/>
      <c r="J14" s="740"/>
      <c r="K14" s="707"/>
      <c r="L14" s="707"/>
    </row>
    <row r="15" spans="1:12" ht="15.75">
      <c r="A15" s="173" t="s">
        <v>210</v>
      </c>
      <c r="B15" s="173" t="s">
        <v>223</v>
      </c>
      <c r="C15" s="173" t="s">
        <v>24</v>
      </c>
      <c r="D15" s="173" t="s">
        <v>224</v>
      </c>
      <c r="E15" s="740"/>
      <c r="F15" s="707" t="s">
        <v>211</v>
      </c>
      <c r="G15" s="740"/>
      <c r="H15" s="740"/>
      <c r="I15" s="740"/>
      <c r="J15" s="740"/>
      <c r="K15" s="707"/>
      <c r="L15" s="707"/>
    </row>
    <row r="16" spans="1:12">
      <c r="A16" s="173">
        <v>1</v>
      </c>
      <c r="B16" s="174"/>
      <c r="C16" s="175"/>
      <c r="D16" s="176">
        <f t="shared" ref="D16:D24" si="0">IF(AND(C16=0,C17=0),0,IF(AND(C16=0,C17&lt;&gt;0),0.025,IF(C16&lt;10,(C16+0.5)/20,IF(C16=10,0.5,IF(AND(C16&gt;10,C16&lt;20),(C16-0.5)/20,IF(AND(C16=20,A16&lt;&gt;9),0.975,IF(AND(C16=20,A16=9),1,"?")))))))</f>
        <v>0</v>
      </c>
      <c r="E16" s="740"/>
      <c r="F16" s="836" t="s">
        <v>212</v>
      </c>
      <c r="G16" s="837"/>
      <c r="H16" s="740"/>
      <c r="I16" s="740"/>
      <c r="J16" s="740"/>
      <c r="K16" s="707"/>
      <c r="L16" s="707"/>
    </row>
    <row r="17" spans="1:12">
      <c r="A17" s="173">
        <v>2</v>
      </c>
      <c r="B17" s="174"/>
      <c r="C17" s="175"/>
      <c r="D17" s="176">
        <f t="shared" si="0"/>
        <v>0</v>
      </c>
      <c r="E17" s="740"/>
      <c r="F17" s="707"/>
      <c r="G17" s="837"/>
      <c r="H17" s="740"/>
      <c r="I17" s="740"/>
      <c r="J17" s="740"/>
      <c r="K17" s="707"/>
      <c r="L17" s="707"/>
    </row>
    <row r="18" spans="1:12">
      <c r="A18" s="173">
        <v>3</v>
      </c>
      <c r="B18" s="174"/>
      <c r="C18" s="175"/>
      <c r="D18" s="176">
        <f t="shared" si="0"/>
        <v>0</v>
      </c>
      <c r="E18" s="740"/>
      <c r="F18" s="707"/>
      <c r="G18" s="837"/>
      <c r="H18" s="740"/>
      <c r="I18" s="740"/>
      <c r="J18" s="740"/>
      <c r="K18" s="707"/>
      <c r="L18" s="707"/>
    </row>
    <row r="19" spans="1:12">
      <c r="A19" s="173">
        <v>4</v>
      </c>
      <c r="B19" s="174"/>
      <c r="C19" s="175"/>
      <c r="D19" s="176">
        <f t="shared" si="0"/>
        <v>0</v>
      </c>
      <c r="E19" s="740"/>
      <c r="F19" s="707"/>
      <c r="G19" s="837"/>
      <c r="H19" s="740"/>
      <c r="I19" s="740"/>
      <c r="J19" s="740"/>
      <c r="K19" s="707"/>
      <c r="L19" s="707"/>
    </row>
    <row r="20" spans="1:12">
      <c r="A20" s="173">
        <v>5</v>
      </c>
      <c r="B20" s="174"/>
      <c r="C20" s="175"/>
      <c r="D20" s="176">
        <f t="shared" si="0"/>
        <v>0</v>
      </c>
      <c r="E20" s="740"/>
      <c r="F20" s="707"/>
      <c r="G20" s="837"/>
      <c r="H20" s="740"/>
      <c r="I20" s="740"/>
      <c r="J20" s="740"/>
      <c r="K20" s="707"/>
      <c r="L20" s="707"/>
    </row>
    <row r="21" spans="1:12">
      <c r="A21" s="173">
        <v>6</v>
      </c>
      <c r="B21" s="174"/>
      <c r="C21" s="175"/>
      <c r="D21" s="176">
        <f t="shared" si="0"/>
        <v>0</v>
      </c>
      <c r="E21" s="740"/>
      <c r="F21" s="707"/>
      <c r="G21" s="837"/>
      <c r="H21" s="740"/>
      <c r="I21" s="740"/>
      <c r="J21" s="740"/>
      <c r="K21" s="707"/>
      <c r="L21" s="707"/>
    </row>
    <row r="22" spans="1:12">
      <c r="A22" s="173">
        <v>7</v>
      </c>
      <c r="B22" s="174"/>
      <c r="C22" s="175"/>
      <c r="D22" s="176">
        <f t="shared" si="0"/>
        <v>0</v>
      </c>
      <c r="E22" s="740"/>
      <c r="F22" s="707"/>
      <c r="G22" s="837"/>
      <c r="H22" s="740"/>
      <c r="I22" s="740"/>
      <c r="J22" s="740"/>
      <c r="K22" s="707"/>
      <c r="L22" s="707"/>
    </row>
    <row r="23" spans="1:12">
      <c r="A23" s="173">
        <v>8</v>
      </c>
      <c r="B23" s="174"/>
      <c r="C23" s="175"/>
      <c r="D23" s="176">
        <f t="shared" si="0"/>
        <v>0</v>
      </c>
      <c r="E23" s="740"/>
      <c r="F23" s="707"/>
      <c r="G23" s="837"/>
      <c r="H23" s="740"/>
      <c r="I23" s="740"/>
      <c r="J23" s="740"/>
      <c r="K23" s="707"/>
      <c r="L23" s="707"/>
    </row>
    <row r="24" spans="1:12">
      <c r="A24" s="173">
        <v>9</v>
      </c>
      <c r="B24" s="174"/>
      <c r="C24" s="175"/>
      <c r="D24" s="176">
        <f t="shared" si="0"/>
        <v>0</v>
      </c>
      <c r="E24" s="740"/>
      <c r="F24" s="707"/>
      <c r="G24" s="837"/>
      <c r="H24" s="740"/>
      <c r="I24" s="740"/>
      <c r="J24" s="740"/>
      <c r="K24" s="707"/>
      <c r="L24" s="707"/>
    </row>
    <row r="25" spans="1:12">
      <c r="A25" s="707"/>
      <c r="B25" s="707"/>
      <c r="C25" s="707"/>
      <c r="D25" s="707"/>
      <c r="E25" s="740"/>
      <c r="F25" s="707"/>
      <c r="G25" s="740"/>
      <c r="H25" s="740"/>
      <c r="I25" s="740"/>
      <c r="J25" s="740"/>
      <c r="K25" s="707"/>
      <c r="L25" s="707"/>
    </row>
    <row r="26" spans="1:12">
      <c r="A26" s="707"/>
      <c r="B26" s="707"/>
      <c r="C26" s="707"/>
      <c r="D26" s="707"/>
      <c r="E26" s="740"/>
      <c r="F26" s="707"/>
      <c r="G26" s="740"/>
      <c r="H26" s="740"/>
      <c r="I26" s="740"/>
      <c r="J26" s="740"/>
      <c r="K26" s="707"/>
      <c r="L26" s="707"/>
    </row>
    <row r="27" spans="1:12">
      <c r="A27" s="707"/>
      <c r="B27" s="707" t="s">
        <v>213</v>
      </c>
      <c r="C27" s="707"/>
      <c r="D27" s="707"/>
      <c r="E27" s="740"/>
      <c r="F27" s="707"/>
      <c r="G27" s="740"/>
      <c r="H27" s="740"/>
      <c r="I27" s="740"/>
      <c r="J27" s="740"/>
      <c r="K27" s="707"/>
      <c r="L27" s="707"/>
    </row>
    <row r="28" spans="1:12">
      <c r="A28" s="707"/>
      <c r="B28" s="707" t="s">
        <v>214</v>
      </c>
      <c r="C28" s="707"/>
      <c r="D28" s="707"/>
      <c r="E28" s="740"/>
      <c r="F28" s="707"/>
      <c r="G28" s="740"/>
      <c r="H28" s="740"/>
      <c r="I28" s="740"/>
      <c r="J28" s="740"/>
      <c r="K28" s="707"/>
      <c r="L28" s="707"/>
    </row>
    <row r="29" spans="1:12" ht="15.75">
      <c r="A29" s="707"/>
      <c r="B29" s="629" t="s">
        <v>225</v>
      </c>
      <c r="C29" s="629"/>
      <c r="D29" s="175"/>
      <c r="E29" s="740"/>
      <c r="F29" s="740"/>
      <c r="G29" s="740"/>
      <c r="H29" s="740"/>
      <c r="I29" s="740"/>
      <c r="J29" s="740"/>
      <c r="K29" s="707"/>
      <c r="L29" s="707"/>
    </row>
    <row r="30" spans="1:12" ht="15.75">
      <c r="A30" s="707"/>
      <c r="B30" s="629" t="s">
        <v>226</v>
      </c>
      <c r="C30" s="629"/>
      <c r="D30" s="175"/>
      <c r="E30" s="740"/>
      <c r="F30" s="740"/>
      <c r="G30" s="740"/>
      <c r="H30" s="740"/>
      <c r="I30" s="740"/>
      <c r="J30" s="740"/>
      <c r="K30" s="707"/>
      <c r="L30" s="707"/>
    </row>
    <row r="31" spans="1:12" ht="15.75">
      <c r="A31" s="707"/>
      <c r="B31" s="629" t="s">
        <v>227</v>
      </c>
      <c r="C31" s="629"/>
      <c r="D31" s="175"/>
      <c r="E31" s="740"/>
      <c r="F31" s="740"/>
      <c r="G31" s="740"/>
      <c r="H31" s="740"/>
      <c r="I31" s="740"/>
      <c r="J31" s="740"/>
      <c r="K31" s="707"/>
      <c r="L31" s="707"/>
    </row>
    <row r="32" spans="1:12">
      <c r="A32" s="707"/>
      <c r="B32" s="707"/>
      <c r="C32" s="707"/>
      <c r="D32" s="707"/>
      <c r="E32" s="740"/>
      <c r="F32" s="740"/>
      <c r="G32" s="740"/>
      <c r="H32" s="740"/>
      <c r="I32" s="740"/>
      <c r="J32" s="740"/>
      <c r="K32" s="707"/>
      <c r="L32" s="707"/>
    </row>
    <row r="33" spans="1:12">
      <c r="A33" s="707"/>
      <c r="B33" s="707"/>
      <c r="C33" s="707"/>
      <c r="D33" s="707"/>
      <c r="E33" s="740"/>
      <c r="F33" s="740"/>
      <c r="G33" s="740"/>
      <c r="H33" s="740"/>
      <c r="I33" s="740"/>
      <c r="J33" s="740"/>
      <c r="K33" s="707"/>
      <c r="L33" s="707"/>
    </row>
    <row r="34" spans="1:12">
      <c r="A34" s="707"/>
      <c r="B34" s="707"/>
      <c r="C34" s="707"/>
      <c r="D34" s="707"/>
      <c r="E34" s="740"/>
      <c r="F34" s="740"/>
      <c r="G34" s="740"/>
      <c r="H34" s="740"/>
      <c r="I34" s="740"/>
      <c r="J34" s="740"/>
      <c r="K34" s="707"/>
      <c r="L34" s="707"/>
    </row>
    <row r="35" spans="1:12">
      <c r="A35" s="707"/>
      <c r="B35" s="707"/>
      <c r="C35" s="707"/>
      <c r="D35" s="707"/>
      <c r="E35" s="740"/>
      <c r="F35" s="740"/>
      <c r="G35" s="740"/>
      <c r="H35" s="740"/>
      <c r="I35" s="740"/>
      <c r="J35" s="740"/>
      <c r="K35" s="707"/>
      <c r="L35" s="707"/>
    </row>
    <row r="36" spans="1:12" ht="15.75">
      <c r="A36" s="178" t="s">
        <v>215</v>
      </c>
      <c r="B36" s="179"/>
      <c r="C36" s="179"/>
      <c r="D36" s="180"/>
      <c r="E36" s="179"/>
      <c r="F36" s="179"/>
      <c r="G36" s="179"/>
      <c r="H36" s="181"/>
      <c r="I36" s="182"/>
      <c r="J36" s="183"/>
      <c r="K36" s="707"/>
      <c r="L36" s="707"/>
    </row>
    <row r="37" spans="1:12">
      <c r="A37" s="184" t="s">
        <v>216</v>
      </c>
      <c r="B37" s="79"/>
      <c r="C37" s="79"/>
      <c r="D37" s="79"/>
      <c r="E37" s="79"/>
      <c r="F37" s="184" t="s">
        <v>217</v>
      </c>
      <c r="G37" s="79"/>
      <c r="H37" s="79"/>
      <c r="I37" s="79"/>
      <c r="J37" s="80"/>
      <c r="K37" s="707"/>
      <c r="L37" s="707"/>
    </row>
    <row r="38" spans="1:12">
      <c r="A38" s="115"/>
      <c r="B38" s="838" t="s">
        <v>218</v>
      </c>
      <c r="C38" s="703" t="s">
        <v>219</v>
      </c>
      <c r="D38" s="836" t="str">
        <f>IF(D29&lt;&gt;"",CONCATENATE(TEXT($I$11,"0.0000")," - (",TEXT($D$29,"0.000"),")"),"")</f>
        <v/>
      </c>
      <c r="E38" s="707"/>
      <c r="F38" s="185" t="s">
        <v>124</v>
      </c>
      <c r="G38" s="703" t="s">
        <v>219</v>
      </c>
      <c r="H38" s="836" t="str">
        <f>IF(D29&lt;&gt;"",CONCATENATE("(",TEXT($D$30,"0.0000")," - (",TEXT($D$31,"0.0000"),")) / ",1.08),"")</f>
        <v/>
      </c>
      <c r="I38" s="707"/>
      <c r="J38" s="73"/>
      <c r="K38" s="707"/>
      <c r="L38" s="707"/>
    </row>
    <row r="39" spans="1:12">
      <c r="A39" s="72"/>
      <c r="B39" s="703"/>
      <c r="C39" s="703" t="s">
        <v>219</v>
      </c>
      <c r="D39" s="839" t="str">
        <f>IF(D29&lt;&gt;"",$I$11-$D$29,"")</f>
        <v/>
      </c>
      <c r="E39" s="707"/>
      <c r="F39" s="72"/>
      <c r="G39" s="703" t="s">
        <v>219</v>
      </c>
      <c r="H39" s="839" t="str">
        <f>IF(D29&lt;&gt;"",($D$30-$D$31)/1.08,"")</f>
        <v/>
      </c>
      <c r="I39" s="707"/>
      <c r="J39" s="73"/>
      <c r="K39" s="707"/>
      <c r="L39" s="707"/>
    </row>
    <row r="40" spans="1:12">
      <c r="A40" s="75"/>
      <c r="B40" s="677"/>
      <c r="C40" s="186"/>
      <c r="D40" s="76"/>
      <c r="E40" s="76"/>
      <c r="F40" s="75"/>
      <c r="G40" s="76"/>
      <c r="H40" s="76"/>
      <c r="I40" s="76"/>
      <c r="J40" s="77"/>
      <c r="K40" s="707"/>
      <c r="L40" s="707"/>
    </row>
    <row r="41" spans="1:12">
      <c r="A41" s="184" t="s">
        <v>220</v>
      </c>
      <c r="B41" s="79"/>
      <c r="C41" s="79"/>
      <c r="D41" s="79"/>
      <c r="E41" s="79"/>
      <c r="F41" s="80"/>
      <c r="G41" s="79"/>
      <c r="H41" s="79"/>
      <c r="I41" s="79"/>
      <c r="J41" s="80"/>
      <c r="K41" s="707"/>
      <c r="L41" s="707"/>
    </row>
    <row r="42" spans="1:12" ht="15.75">
      <c r="A42" s="72"/>
      <c r="B42" s="838" t="s">
        <v>25</v>
      </c>
      <c r="C42" s="703" t="s">
        <v>219</v>
      </c>
      <c r="D42" s="707" t="s">
        <v>221</v>
      </c>
      <c r="E42" s="707"/>
      <c r="F42" s="73"/>
      <c r="G42" s="838" t="s">
        <v>228</v>
      </c>
      <c r="H42" s="703" t="s">
        <v>219</v>
      </c>
      <c r="I42" s="703">
        <v>2.093</v>
      </c>
      <c r="J42" s="73"/>
      <c r="K42" s="707"/>
      <c r="L42" s="707"/>
    </row>
    <row r="43" spans="1:12">
      <c r="A43" s="72"/>
      <c r="B43" s="707"/>
      <c r="C43" s="703" t="s">
        <v>219</v>
      </c>
      <c r="D43" s="836" t="str">
        <f>IF(D29&lt;&gt;"",CONCATENATE("31.3 x ",TEXT(ABS($D$39),"0.0000")," / ",TEXT($H$39,"0.0000")),"")</f>
        <v/>
      </c>
      <c r="E43" s="707"/>
      <c r="F43" s="73"/>
      <c r="G43" s="707"/>
      <c r="H43" s="707"/>
      <c r="I43" s="707"/>
      <c r="J43" s="73"/>
      <c r="K43" s="707"/>
      <c r="L43" s="707"/>
    </row>
    <row r="44" spans="1:12">
      <c r="A44" s="72"/>
      <c r="B44" s="707"/>
      <c r="C44" s="703" t="s">
        <v>219</v>
      </c>
      <c r="D44" s="840" t="str">
        <f>IF(D29&lt;&gt;"",31.3*ABS($D$39)/$H$39,"")</f>
        <v/>
      </c>
      <c r="E44" s="707"/>
      <c r="F44" s="73"/>
      <c r="G44" s="707"/>
      <c r="H44" s="707"/>
      <c r="I44" s="707"/>
      <c r="J44" s="73"/>
      <c r="K44" s="707"/>
      <c r="L44" s="707"/>
    </row>
    <row r="45" spans="1:12">
      <c r="A45" s="75"/>
      <c r="B45" s="76"/>
      <c r="C45" s="76"/>
      <c r="D45" s="76"/>
      <c r="E45" s="76"/>
      <c r="F45" s="77"/>
      <c r="G45" s="76"/>
      <c r="H45" s="76"/>
      <c r="I45" s="76"/>
      <c r="J45" s="77"/>
      <c r="K45" s="707"/>
      <c r="L45" s="707"/>
    </row>
    <row r="46" spans="1:12">
      <c r="A46" s="184" t="s">
        <v>222</v>
      </c>
      <c r="B46" s="79"/>
      <c r="C46" s="79"/>
      <c r="D46" s="79"/>
      <c r="E46" s="79"/>
      <c r="F46" s="79"/>
      <c r="G46" s="79"/>
      <c r="H46" s="79"/>
      <c r="I46" s="79"/>
      <c r="J46" s="80"/>
      <c r="K46" s="707"/>
      <c r="L46" s="707"/>
    </row>
    <row r="47" spans="1:12">
      <c r="A47" s="188"/>
      <c r="B47" s="707"/>
      <c r="C47" s="707"/>
      <c r="D47" s="707"/>
      <c r="E47" s="707"/>
      <c r="F47" s="707"/>
      <c r="G47" s="707"/>
      <c r="H47" s="707"/>
      <c r="I47" s="707"/>
      <c r="J47" s="73"/>
      <c r="K47" s="707"/>
      <c r="L47" s="707"/>
    </row>
    <row r="48" spans="1:12" ht="15">
      <c r="A48" s="72"/>
      <c r="B48" s="841" t="str">
        <f>IF(D29&lt;&gt;"",IF($D$44&gt;$I$42,"The bias is significantly different from zero, the gage FAILS","The bias is insignificant from zero, the gage PASSES."),"")</f>
        <v/>
      </c>
      <c r="C48" s="707"/>
      <c r="D48" s="707"/>
      <c r="E48" s="707"/>
      <c r="F48" s="707"/>
      <c r="G48" s="707"/>
      <c r="H48" s="707"/>
      <c r="I48" s="707"/>
      <c r="J48" s="73"/>
      <c r="K48" s="707"/>
      <c r="L48" s="707"/>
    </row>
    <row r="49" spans="1:12">
      <c r="A49" s="75"/>
      <c r="B49" s="76"/>
      <c r="C49" s="76"/>
      <c r="D49" s="76"/>
      <c r="E49" s="76"/>
      <c r="F49" s="76"/>
      <c r="G49" s="76"/>
      <c r="H49" s="76"/>
      <c r="I49" s="76"/>
      <c r="J49" s="77"/>
      <c r="K49" s="707"/>
      <c r="L49" s="707"/>
    </row>
    <row r="51" spans="1:12">
      <c r="B51" s="1203" t="s">
        <v>115</v>
      </c>
      <c r="C51" s="1204"/>
      <c r="D51" s="1205" t="s">
        <v>1</v>
      </c>
      <c r="E51" s="1205"/>
      <c r="F51" s="1205"/>
      <c r="G51" s="1205" t="s">
        <v>57</v>
      </c>
      <c r="H51" s="1205"/>
      <c r="I51" s="1205"/>
      <c r="J51" s="1205" t="s">
        <v>2</v>
      </c>
      <c r="K51" s="1206"/>
    </row>
    <row r="52" spans="1:12" ht="18.75" customHeight="1">
      <c r="B52" s="1207"/>
      <c r="C52" s="1208"/>
      <c r="D52" s="1200"/>
      <c r="E52" s="1200"/>
      <c r="F52" s="1200"/>
      <c r="G52" s="1200"/>
      <c r="H52" s="1200"/>
      <c r="I52" s="1200"/>
      <c r="J52" s="1201"/>
      <c r="K52" s="1202"/>
    </row>
    <row r="53" spans="1:12">
      <c r="A53" s="6"/>
      <c r="B53" s="6"/>
      <c r="C53" s="7"/>
      <c r="D53" s="70"/>
      <c r="E53" s="70"/>
      <c r="F53" s="18"/>
      <c r="G53" s="6"/>
      <c r="H53" s="19"/>
      <c r="I53" s="6"/>
      <c r="J53" s="6"/>
      <c r="K53" s="6"/>
      <c r="L53" s="18"/>
    </row>
    <row r="54" spans="1:12">
      <c r="A54" s="707"/>
      <c r="B54" s="707"/>
      <c r="C54" s="707"/>
      <c r="D54" s="707"/>
      <c r="E54" s="707"/>
      <c r="F54" s="707"/>
      <c r="G54" s="707"/>
      <c r="H54" s="707"/>
      <c r="I54" s="707"/>
      <c r="J54" s="707"/>
      <c r="K54" s="707"/>
      <c r="L54" s="707"/>
    </row>
    <row r="55" spans="1:12">
      <c r="A55" s="707"/>
      <c r="B55" s="707"/>
      <c r="C55" s="707"/>
      <c r="D55" s="707"/>
      <c r="E55" s="707"/>
      <c r="F55" s="707"/>
      <c r="G55" s="707"/>
      <c r="H55" s="707"/>
      <c r="I55" s="707"/>
      <c r="J55" s="707"/>
      <c r="K55" s="707"/>
      <c r="L55" s="707"/>
    </row>
    <row r="56" spans="1:12">
      <c r="A56" s="707"/>
      <c r="B56" s="707"/>
      <c r="C56" s="707"/>
      <c r="D56" s="707"/>
      <c r="E56" s="707"/>
      <c r="F56" s="707"/>
      <c r="G56" s="707"/>
      <c r="H56" s="707"/>
      <c r="I56" s="707"/>
      <c r="J56" s="707"/>
      <c r="K56" s="707"/>
      <c r="L56" s="707"/>
    </row>
    <row r="57" spans="1:12">
      <c r="A57" s="707"/>
      <c r="B57" s="707"/>
      <c r="C57" s="707"/>
      <c r="D57" s="707"/>
      <c r="E57" s="707"/>
      <c r="F57" s="707"/>
      <c r="G57" s="707"/>
      <c r="H57" s="707"/>
      <c r="I57" s="707"/>
      <c r="J57" s="707"/>
      <c r="K57" s="707"/>
      <c r="L57" s="707"/>
    </row>
    <row r="58" spans="1:12">
      <c r="A58" s="707"/>
      <c r="B58" s="707"/>
      <c r="C58" s="707"/>
      <c r="D58" s="707"/>
      <c r="E58" s="707"/>
      <c r="F58" s="707"/>
      <c r="G58" s="707"/>
      <c r="H58" s="707"/>
      <c r="I58" s="707"/>
      <c r="J58" s="707"/>
      <c r="K58" s="707"/>
      <c r="L58" s="707"/>
    </row>
    <row r="59" spans="1:12">
      <c r="A59" s="707"/>
      <c r="B59" s="707"/>
      <c r="C59" s="707"/>
      <c r="D59" s="707"/>
      <c r="E59" s="707"/>
      <c r="F59" s="707"/>
      <c r="G59" s="707"/>
      <c r="H59" s="707"/>
      <c r="I59" s="707"/>
      <c r="J59" s="707"/>
      <c r="K59" s="707"/>
      <c r="L59" s="707"/>
    </row>
    <row r="60" spans="1:12">
      <c r="A60" s="707"/>
      <c r="B60" s="707"/>
      <c r="C60" s="707"/>
      <c r="D60" s="707"/>
      <c r="E60" s="707"/>
      <c r="F60" s="707"/>
      <c r="G60" s="707"/>
      <c r="H60" s="707"/>
      <c r="I60" s="707"/>
      <c r="J60" s="707"/>
      <c r="K60" s="707"/>
      <c r="L60" s="707"/>
    </row>
    <row r="61" spans="1:12">
      <c r="A61" s="707"/>
      <c r="B61" s="707"/>
      <c r="C61" s="707"/>
      <c r="D61" s="707"/>
      <c r="E61" s="707"/>
      <c r="F61" s="707"/>
      <c r="G61" s="707"/>
      <c r="H61" s="707"/>
      <c r="I61" s="707"/>
      <c r="J61" s="707"/>
      <c r="K61" s="707"/>
      <c r="L61" s="707"/>
    </row>
    <row r="62" spans="1:12">
      <c r="A62" s="707"/>
      <c r="B62" s="707"/>
      <c r="C62" s="707"/>
      <c r="D62" s="707"/>
      <c r="E62" s="707"/>
      <c r="F62" s="707"/>
      <c r="G62" s="707"/>
      <c r="H62" s="707"/>
      <c r="I62" s="707"/>
      <c r="J62" s="707"/>
      <c r="K62" s="707"/>
      <c r="L62" s="707"/>
    </row>
    <row r="63" spans="1:12">
      <c r="A63" s="707"/>
      <c r="B63" s="707"/>
      <c r="C63" s="707"/>
      <c r="D63" s="707"/>
      <c r="E63" s="707"/>
      <c r="F63" s="707"/>
      <c r="G63" s="707"/>
      <c r="H63" s="707"/>
      <c r="I63" s="707"/>
      <c r="J63" s="707"/>
      <c r="K63" s="707"/>
      <c r="L63" s="707"/>
    </row>
    <row r="64" spans="1:12">
      <c r="A64" s="707"/>
      <c r="B64" s="707"/>
      <c r="C64" s="707"/>
      <c r="D64" s="707"/>
      <c r="E64" s="707"/>
      <c r="F64" s="707"/>
      <c r="G64" s="707"/>
      <c r="H64" s="707"/>
      <c r="I64" s="707"/>
      <c r="J64" s="707"/>
      <c r="K64" s="707"/>
      <c r="L64" s="707"/>
    </row>
    <row r="65" spans="1:12">
      <c r="A65" s="707"/>
      <c r="B65" s="707"/>
      <c r="C65" s="707"/>
      <c r="D65" s="707"/>
      <c r="E65" s="707"/>
      <c r="F65" s="707"/>
      <c r="G65" s="707"/>
      <c r="H65" s="707"/>
      <c r="I65" s="707"/>
      <c r="J65" s="707"/>
      <c r="K65" s="707"/>
      <c r="L65" s="707"/>
    </row>
    <row r="66" spans="1:12">
      <c r="A66" s="707"/>
      <c r="B66" s="707"/>
      <c r="C66" s="707"/>
      <c r="D66" s="707"/>
      <c r="E66" s="707"/>
      <c r="F66" s="707"/>
      <c r="G66" s="707"/>
      <c r="H66" s="707"/>
      <c r="I66" s="707"/>
      <c r="J66" s="707"/>
      <c r="K66" s="707"/>
      <c r="L66" s="707"/>
    </row>
  </sheetData>
  <customSheetViews>
    <customSheetView guid="{4386EC60-C10A-4757-8A9B-A7E03A340F6B}">
      <selection activeCell="Q25" sqref="Q25"/>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11">
    <mergeCell ref="D1:L4"/>
    <mergeCell ref="B51:C51"/>
    <mergeCell ref="D51:F51"/>
    <mergeCell ref="G51:I51"/>
    <mergeCell ref="J51:K51"/>
    <mergeCell ref="B52:C52"/>
    <mergeCell ref="D52:F52"/>
    <mergeCell ref="G52:I52"/>
    <mergeCell ref="J52:K52"/>
    <mergeCell ref="A7:D7"/>
    <mergeCell ref="A9:D9"/>
  </mergeCells>
  <phoneticPr fontId="28" type="noConversion"/>
  <printOptions horizontalCentered="1" verticalCentered="1"/>
  <pageMargins left="0.17" right="0.25" top="0.41" bottom="0.68" header="0.17" footer="0.16"/>
  <pageSetup scale="80" orientation="portrait" r:id="rId2"/>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3"/>
  </sheetPr>
  <dimension ref="A1:L17"/>
  <sheetViews>
    <sheetView view="pageLayout" zoomScaleNormal="100" workbookViewId="0">
      <selection activeCell="F19" sqref="F19"/>
    </sheetView>
  </sheetViews>
  <sheetFormatPr defaultColWidth="9.140625" defaultRowHeight="12.75"/>
  <cols>
    <col min="1" max="16384" width="9.140625" style="2"/>
  </cols>
  <sheetData>
    <row r="1" spans="1:12">
      <c r="A1" s="1457"/>
      <c r="B1" s="1457"/>
      <c r="C1" s="1457"/>
      <c r="D1" s="1457"/>
      <c r="E1" s="1457"/>
      <c r="F1" s="1457"/>
      <c r="G1" s="1457"/>
      <c r="H1" s="1457"/>
      <c r="I1" s="1457"/>
      <c r="J1" s="1457"/>
      <c r="K1" s="1457"/>
      <c r="L1" s="1457"/>
    </row>
    <row r="2" spans="1:12">
      <c r="A2" s="1457"/>
      <c r="B2" s="1457"/>
      <c r="C2" s="1457"/>
      <c r="D2" s="1457"/>
      <c r="E2" s="1457"/>
      <c r="F2" s="1457"/>
      <c r="G2" s="1457"/>
      <c r="H2" s="1457"/>
      <c r="I2" s="1457"/>
      <c r="J2" s="1457"/>
      <c r="K2" s="1457"/>
      <c r="L2" s="1457"/>
    </row>
    <row r="3" spans="1:12">
      <c r="A3" s="1457"/>
      <c r="B3" s="1457"/>
      <c r="C3" s="1457"/>
      <c r="D3" s="1457"/>
      <c r="E3" s="1457"/>
      <c r="F3" s="1457"/>
      <c r="G3" s="1457"/>
      <c r="H3" s="1457"/>
      <c r="I3" s="1457"/>
      <c r="J3" s="1457"/>
      <c r="K3" s="1457"/>
      <c r="L3" s="1457"/>
    </row>
    <row r="4" spans="1:12">
      <c r="A4" s="1457"/>
      <c r="B4" s="1457"/>
      <c r="C4" s="1457"/>
      <c r="D4" s="1457"/>
      <c r="E4" s="1457"/>
      <c r="F4" s="1457"/>
      <c r="G4" s="1457"/>
      <c r="H4" s="1457"/>
      <c r="I4" s="1457"/>
      <c r="J4" s="1457"/>
      <c r="K4" s="1457"/>
      <c r="L4" s="1457"/>
    </row>
    <row r="5" spans="1:12" ht="15.75">
      <c r="A5" s="189" t="s">
        <v>229</v>
      </c>
    </row>
    <row r="7" spans="1:12">
      <c r="A7" s="2" t="s">
        <v>230</v>
      </c>
    </row>
    <row r="8" spans="1:12">
      <c r="A8" s="2" t="s">
        <v>231</v>
      </c>
    </row>
    <row r="9" spans="1:12">
      <c r="A9" s="2" t="s">
        <v>232</v>
      </c>
    </row>
    <row r="10" spans="1:12">
      <c r="A10" s="2" t="s">
        <v>233</v>
      </c>
    </row>
    <row r="11" spans="1:12">
      <c r="A11" s="2" t="s">
        <v>234</v>
      </c>
    </row>
    <row r="12" spans="1:12">
      <c r="A12" s="2" t="s">
        <v>235</v>
      </c>
    </row>
    <row r="13" spans="1:12">
      <c r="A13" s="2" t="s">
        <v>236</v>
      </c>
    </row>
    <row r="14" spans="1:12">
      <c r="A14" s="2" t="s">
        <v>237</v>
      </c>
    </row>
    <row r="15" spans="1:12">
      <c r="A15" s="2" t="s">
        <v>238</v>
      </c>
    </row>
    <row r="16" spans="1:12">
      <c r="A16" s="2" t="s">
        <v>239</v>
      </c>
    </row>
    <row r="17" spans="1:1">
      <c r="A17" s="2" t="s">
        <v>240</v>
      </c>
    </row>
  </sheetData>
  <customSheetViews>
    <customSheetView guid="{4386EC60-C10A-4757-8A9B-A7E03A340F6B}">
      <selection activeCell="Q25" sqref="Q25"/>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1">
    <mergeCell ref="A1:L4"/>
  </mergeCells>
  <phoneticPr fontId="28" type="noConversion"/>
  <printOptions horizontalCentered="1" verticalCentered="1"/>
  <pageMargins left="0.17" right="0.25" top="0.41" bottom="0.68" header="0.17" footer="0.16"/>
  <pageSetup scale="80" orientation="portrait" r:id="rId2"/>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Z113"/>
  <sheetViews>
    <sheetView view="pageLayout" zoomScaleNormal="100" workbookViewId="0">
      <selection activeCell="D1" sqref="D1:M1"/>
    </sheetView>
  </sheetViews>
  <sheetFormatPr defaultColWidth="9.140625" defaultRowHeight="12.75"/>
  <cols>
    <col min="1" max="1" width="7.42578125" style="5" customWidth="1"/>
    <col min="2" max="10" width="9.42578125" style="5" customWidth="1"/>
    <col min="11" max="12" width="10.85546875" style="5" customWidth="1"/>
    <col min="13" max="13" width="10" style="5" customWidth="1"/>
    <col min="14" max="14" width="9.140625" style="10"/>
    <col min="15" max="17" width="6" style="31" customWidth="1"/>
    <col min="18" max="18" width="3" style="10" customWidth="1"/>
    <col min="19" max="21" width="6.140625" style="10" customWidth="1"/>
    <col min="22" max="22" width="3" style="10" customWidth="1"/>
    <col min="23" max="25" width="6.140625" style="10" customWidth="1"/>
    <col min="26" max="16384" width="9.140625" style="2"/>
  </cols>
  <sheetData>
    <row r="1" spans="1:25" ht="51.75" customHeight="1" thickBot="1">
      <c r="A1" s="717"/>
      <c r="B1" s="718"/>
      <c r="C1" s="718"/>
      <c r="D1" s="1458" t="s">
        <v>657</v>
      </c>
      <c r="E1" s="1458"/>
      <c r="F1" s="1458"/>
      <c r="G1" s="1458"/>
      <c r="H1" s="1458"/>
      <c r="I1" s="1458"/>
      <c r="J1" s="1458"/>
      <c r="K1" s="1458"/>
      <c r="L1" s="1458"/>
      <c r="M1" s="1459"/>
    </row>
    <row r="2" spans="1:25" s="10" customFormat="1" ht="11.25">
      <c r="A2" s="305" t="s">
        <v>75</v>
      </c>
      <c r="B2" s="716"/>
      <c r="C2" s="716"/>
      <c r="D2" s="330"/>
      <c r="E2" s="143" t="s">
        <v>201</v>
      </c>
      <c r="F2" s="716"/>
      <c r="G2" s="330"/>
      <c r="H2" s="143" t="s">
        <v>204</v>
      </c>
      <c r="I2" s="716"/>
      <c r="J2" s="330"/>
      <c r="K2" s="143" t="s">
        <v>241</v>
      </c>
      <c r="L2" s="716"/>
      <c r="M2" s="426"/>
    </row>
    <row r="3" spans="1:25" s="161" customFormat="1">
      <c r="A3" s="455" t="str">
        <f>INTRO!$C$20</f>
        <v>PART NUMBER</v>
      </c>
      <c r="B3" s="377"/>
      <c r="C3" s="377"/>
      <c r="D3" s="160"/>
      <c r="E3" s="129"/>
      <c r="F3" s="159"/>
      <c r="G3" s="160"/>
      <c r="H3" s="129"/>
      <c r="I3" s="159"/>
      <c r="J3" s="160"/>
      <c r="K3" s="129"/>
      <c r="L3" s="159"/>
      <c r="M3" s="458"/>
      <c r="N3" s="190"/>
      <c r="O3" s="190"/>
      <c r="P3" s="190"/>
      <c r="Q3" s="190"/>
      <c r="R3" s="190"/>
      <c r="S3" s="190"/>
      <c r="T3" s="190"/>
      <c r="U3" s="190"/>
      <c r="V3" s="190"/>
      <c r="W3" s="190"/>
      <c r="X3" s="190"/>
      <c r="Y3" s="190"/>
    </row>
    <row r="4" spans="1:25" s="10" customFormat="1" ht="11.25">
      <c r="A4" s="415" t="s">
        <v>74</v>
      </c>
      <c r="B4" s="122"/>
      <c r="C4" s="122"/>
      <c r="D4" s="123"/>
      <c r="E4" s="121" t="s">
        <v>203</v>
      </c>
      <c r="F4" s="122"/>
      <c r="G4" s="123"/>
      <c r="H4" s="162" t="s">
        <v>206</v>
      </c>
      <c r="K4" s="121" t="s">
        <v>242</v>
      </c>
      <c r="L4" s="122"/>
      <c r="M4" s="427"/>
    </row>
    <row r="5" spans="1:25" s="161" customFormat="1">
      <c r="A5" s="455" t="str">
        <f>INTRO!$C$19</f>
        <v>PART NAME</v>
      </c>
      <c r="B5" s="159"/>
      <c r="C5" s="159"/>
      <c r="D5" s="160"/>
      <c r="E5" s="191"/>
      <c r="G5" s="192"/>
      <c r="K5" s="129"/>
      <c r="L5" s="159"/>
      <c r="M5" s="458"/>
      <c r="N5" s="190"/>
      <c r="O5" s="190"/>
      <c r="P5" s="190"/>
      <c r="Q5" s="190"/>
      <c r="R5" s="190"/>
      <c r="S5" s="190"/>
      <c r="T5" s="190"/>
      <c r="U5" s="190"/>
      <c r="V5" s="190"/>
      <c r="W5" s="190"/>
      <c r="X5" s="190"/>
      <c r="Y5" s="190"/>
    </row>
    <row r="6" spans="1:25" s="10" customFormat="1" ht="11.25">
      <c r="A6" s="456" t="s">
        <v>205</v>
      </c>
      <c r="B6" s="163"/>
      <c r="C6" s="163"/>
      <c r="D6" s="163"/>
      <c r="E6" s="162" t="s">
        <v>243</v>
      </c>
      <c r="F6" s="163"/>
      <c r="G6" s="123"/>
      <c r="H6" s="121" t="s">
        <v>244</v>
      </c>
      <c r="I6" s="122"/>
      <c r="J6" s="123"/>
      <c r="K6" s="122" t="s">
        <v>245</v>
      </c>
      <c r="L6" s="122"/>
      <c r="M6" s="427"/>
    </row>
    <row r="7" spans="1:25" s="161" customFormat="1" ht="13.5" thickBot="1">
      <c r="A7" s="459"/>
      <c r="B7" s="460"/>
      <c r="C7" s="460"/>
      <c r="D7" s="460"/>
      <c r="E7" s="1481"/>
      <c r="F7" s="1482"/>
      <c r="G7" s="1483"/>
      <c r="H7" s="1481"/>
      <c r="I7" s="1482"/>
      <c r="J7" s="1483"/>
      <c r="K7" s="460"/>
      <c r="L7" s="461"/>
      <c r="M7" s="462"/>
      <c r="N7" s="190"/>
      <c r="O7" s="190"/>
      <c r="P7" s="190"/>
      <c r="Q7" s="190"/>
      <c r="R7" s="190"/>
      <c r="S7" s="190"/>
      <c r="T7" s="190"/>
      <c r="U7" s="190"/>
      <c r="V7" s="190"/>
      <c r="W7" s="190"/>
      <c r="X7" s="190"/>
      <c r="Y7" s="190"/>
    </row>
    <row r="8" spans="1:25" s="161" customFormat="1" ht="6.75" customHeight="1">
      <c r="A8" s="195"/>
      <c r="B8" s="195"/>
      <c r="C8" s="195"/>
      <c r="D8" s="195"/>
      <c r="E8" s="49"/>
      <c r="F8" s="49"/>
      <c r="G8" s="49"/>
      <c r="H8" s="49"/>
      <c r="I8" s="49"/>
      <c r="J8" s="49"/>
      <c r="K8" s="195"/>
      <c r="N8" s="190"/>
      <c r="O8" s="190"/>
      <c r="P8" s="190"/>
      <c r="Q8" s="190"/>
      <c r="R8" s="190"/>
      <c r="S8" s="190"/>
      <c r="T8" s="190"/>
      <c r="U8" s="190"/>
      <c r="V8" s="190"/>
      <c r="W8" s="190"/>
      <c r="X8" s="190"/>
      <c r="Y8" s="190"/>
    </row>
    <row r="9" spans="1:25" ht="15.75">
      <c r="A9" s="1484" t="s">
        <v>246</v>
      </c>
      <c r="B9" s="1484"/>
      <c r="C9" s="1484"/>
      <c r="D9" s="1484"/>
      <c r="E9" s="1484"/>
      <c r="F9" s="1484"/>
      <c r="G9" s="1484"/>
      <c r="H9" s="1484"/>
      <c r="I9" s="1484"/>
      <c r="J9" s="1484"/>
      <c r="K9" s="1484"/>
      <c r="L9" s="1484"/>
      <c r="M9" s="1484"/>
      <c r="O9" s="196" t="s">
        <v>247</v>
      </c>
      <c r="S9" s="196" t="s">
        <v>248</v>
      </c>
      <c r="T9" s="31"/>
      <c r="U9" s="31"/>
      <c r="W9" s="196" t="s">
        <v>249</v>
      </c>
      <c r="X9" s="31"/>
      <c r="Y9" s="31"/>
    </row>
    <row r="10" spans="1:25" ht="25.5">
      <c r="A10" s="197" t="s">
        <v>199</v>
      </c>
      <c r="B10" s="197" t="s">
        <v>250</v>
      </c>
      <c r="C10" s="197" t="s">
        <v>251</v>
      </c>
      <c r="D10" s="197" t="s">
        <v>252</v>
      </c>
      <c r="E10" s="197" t="s">
        <v>253</v>
      </c>
      <c r="F10" s="197" t="s">
        <v>254</v>
      </c>
      <c r="G10" s="197" t="s">
        <v>255</v>
      </c>
      <c r="H10" s="197" t="s">
        <v>256</v>
      </c>
      <c r="I10" s="197" t="s">
        <v>257</v>
      </c>
      <c r="J10" s="197" t="s">
        <v>258</v>
      </c>
      <c r="K10" s="197" t="s">
        <v>259</v>
      </c>
      <c r="L10" s="198" t="s">
        <v>260</v>
      </c>
      <c r="M10" s="197" t="s">
        <v>261</v>
      </c>
      <c r="O10" s="31">
        <v>1</v>
      </c>
      <c r="P10" s="31">
        <v>2</v>
      </c>
      <c r="Q10" s="31">
        <v>3</v>
      </c>
      <c r="S10" s="31">
        <v>1</v>
      </c>
      <c r="T10" s="31">
        <v>2</v>
      </c>
      <c r="U10" s="31">
        <v>3</v>
      </c>
      <c r="W10" s="31">
        <v>1</v>
      </c>
      <c r="X10" s="31">
        <v>2</v>
      </c>
      <c r="Y10" s="31">
        <v>3</v>
      </c>
    </row>
    <row r="11" spans="1:25" s="8" customFormat="1">
      <c r="A11" s="197">
        <v>1</v>
      </c>
      <c r="B11" s="199"/>
      <c r="C11" s="199"/>
      <c r="D11" s="199"/>
      <c r="E11" s="199"/>
      <c r="F11" s="199"/>
      <c r="G11" s="199"/>
      <c r="H11" s="199"/>
      <c r="I11" s="199"/>
      <c r="J11" s="199"/>
      <c r="K11" s="199" t="str">
        <f t="shared" ref="K11:K50" si="0">IF(L11&lt;&gt;"",IF(OR(L11&lt;$H$7,L11&gt;$E$7),0,1),"")</f>
        <v/>
      </c>
      <c r="L11" s="199"/>
      <c r="M11" s="199" t="str">
        <f t="shared" ref="M11:M50" si="1">IF(B11&lt;&gt;"",IF(SUM(B11:J11)=9,"+",IF(SUM(B11:J11)=0,"-","x")),"")</f>
        <v/>
      </c>
      <c r="O11" s="200" t="str">
        <f t="shared" ref="O11:O50" si="2">IF(B11&lt;&gt;"",IF(AND(B11=0,E11=0),"a",IF(AND(B11=1,E11=0),"b",IF(AND(B11=0,E11=1),"c","d"))),"")</f>
        <v/>
      </c>
      <c r="P11" s="200" t="str">
        <f t="shared" ref="P11:P50" si="3">IF(C11&lt;&gt;"",IF(AND(C11=0,F11=0),"a",IF(AND(C11=1,F11=0),"b",IF(AND(C11=0,F11=1),"c","d"))),"")</f>
        <v/>
      </c>
      <c r="Q11" s="200" t="str">
        <f t="shared" ref="Q11:Q50" si="4">IF(D11&lt;&gt;"",IF(AND(D11=0,G11=0),"a",IF(AND(D11=1,G11=0),"b",IF(AND(D11=0,G11=1),"c","d"))),"")</f>
        <v/>
      </c>
      <c r="S11" s="200" t="str">
        <f t="shared" ref="S11:S50" si="5">IF(E11&lt;&gt;"",IF(AND(E11=0,H11=0),"a",IF(AND(E11=1,H11=0),"b",IF(AND(E11=0,H11=1),"c","d"))),"")</f>
        <v/>
      </c>
      <c r="T11" s="200" t="str">
        <f t="shared" ref="T11:T50" si="6">IF(F11&lt;&gt;"",IF(AND(F11=0,I11=0),"a",IF(AND(F11=1,I11=0),"b",IF(AND(F11=0,I11=1),"c","d"))),"")</f>
        <v/>
      </c>
      <c r="U11" s="200" t="str">
        <f t="shared" ref="U11:U50" si="7">IF(G11&lt;&gt;"",IF(AND(G11=0,J11=0),"a",IF(AND(G11=1,J11=0),"b",IF(AND(G11=0,J11=1),"c","d"))),"")</f>
        <v/>
      </c>
      <c r="W11" s="200" t="str">
        <f t="shared" ref="W11:W50" si="8">IF(B11&lt;&gt;"",IF(AND(B11=0,H11=0),"a",IF(AND(B11=1,H11=0),"b",IF(AND(B11=0,H11=1),"c","d"))),"")</f>
        <v/>
      </c>
      <c r="X11" s="200" t="str">
        <f t="shared" ref="X11:X50" si="9">IF(C11&lt;&gt;"",IF(AND(C11=0,I11=0),"a",IF(AND(C11=1,I11=0),"b",IF(AND(C11=0,I11=1),"c","d"))),"")</f>
        <v/>
      </c>
      <c r="Y11" s="200" t="str">
        <f t="shared" ref="Y11:Y50" si="10">IF(D11&lt;&gt;"",IF(AND(D11=0,J11=0),"a",IF(AND(D11=1,J11=0),"b",IF(AND(D11=0,J11=1),"c","d"))),"")</f>
        <v/>
      </c>
    </row>
    <row r="12" spans="1:25" s="8" customFormat="1">
      <c r="A12" s="197">
        <f t="shared" ref="A12:A50" si="11">A11+1</f>
        <v>2</v>
      </c>
      <c r="B12" s="199"/>
      <c r="C12" s="199"/>
      <c r="D12" s="199"/>
      <c r="E12" s="199"/>
      <c r="F12" s="199"/>
      <c r="G12" s="199"/>
      <c r="H12" s="199"/>
      <c r="I12" s="199"/>
      <c r="J12" s="199"/>
      <c r="K12" s="199" t="str">
        <f t="shared" si="0"/>
        <v/>
      </c>
      <c r="L12" s="199"/>
      <c r="M12" s="199" t="str">
        <f t="shared" si="1"/>
        <v/>
      </c>
      <c r="O12" s="200" t="str">
        <f t="shared" si="2"/>
        <v/>
      </c>
      <c r="P12" s="200" t="str">
        <f t="shared" si="3"/>
        <v/>
      </c>
      <c r="Q12" s="200" t="str">
        <f t="shared" si="4"/>
        <v/>
      </c>
      <c r="S12" s="200" t="str">
        <f t="shared" si="5"/>
        <v/>
      </c>
      <c r="T12" s="200" t="str">
        <f t="shared" si="6"/>
        <v/>
      </c>
      <c r="U12" s="200" t="str">
        <f t="shared" si="7"/>
        <v/>
      </c>
      <c r="W12" s="200" t="str">
        <f t="shared" si="8"/>
        <v/>
      </c>
      <c r="X12" s="200" t="str">
        <f t="shared" si="9"/>
        <v/>
      </c>
      <c r="Y12" s="200" t="str">
        <f t="shared" si="10"/>
        <v/>
      </c>
    </row>
    <row r="13" spans="1:25" s="8" customFormat="1">
      <c r="A13" s="197">
        <f t="shared" si="11"/>
        <v>3</v>
      </c>
      <c r="B13" s="199"/>
      <c r="C13" s="199"/>
      <c r="D13" s="199"/>
      <c r="E13" s="199"/>
      <c r="F13" s="199"/>
      <c r="G13" s="199"/>
      <c r="H13" s="199"/>
      <c r="I13" s="199"/>
      <c r="J13" s="199"/>
      <c r="K13" s="199" t="str">
        <f t="shared" si="0"/>
        <v/>
      </c>
      <c r="L13" s="199"/>
      <c r="M13" s="199" t="str">
        <f t="shared" si="1"/>
        <v/>
      </c>
      <c r="O13" s="200" t="str">
        <f t="shared" si="2"/>
        <v/>
      </c>
      <c r="P13" s="200" t="str">
        <f t="shared" si="3"/>
        <v/>
      </c>
      <c r="Q13" s="200" t="str">
        <f t="shared" si="4"/>
        <v/>
      </c>
      <c r="S13" s="200" t="str">
        <f t="shared" si="5"/>
        <v/>
      </c>
      <c r="T13" s="200" t="str">
        <f t="shared" si="6"/>
        <v/>
      </c>
      <c r="U13" s="200" t="str">
        <f t="shared" si="7"/>
        <v/>
      </c>
      <c r="W13" s="200" t="str">
        <f t="shared" si="8"/>
        <v/>
      </c>
      <c r="X13" s="200" t="str">
        <f t="shared" si="9"/>
        <v/>
      </c>
      <c r="Y13" s="200" t="str">
        <f t="shared" si="10"/>
        <v/>
      </c>
    </row>
    <row r="14" spans="1:25" s="8" customFormat="1">
      <c r="A14" s="197">
        <f t="shared" si="11"/>
        <v>4</v>
      </c>
      <c r="B14" s="199"/>
      <c r="C14" s="199"/>
      <c r="D14" s="199"/>
      <c r="E14" s="199"/>
      <c r="F14" s="199"/>
      <c r="G14" s="199"/>
      <c r="H14" s="199"/>
      <c r="I14" s="199"/>
      <c r="J14" s="199"/>
      <c r="K14" s="199" t="str">
        <f t="shared" si="0"/>
        <v/>
      </c>
      <c r="L14" s="199"/>
      <c r="M14" s="199" t="str">
        <f t="shared" si="1"/>
        <v/>
      </c>
      <c r="O14" s="200" t="str">
        <f t="shared" si="2"/>
        <v/>
      </c>
      <c r="P14" s="200" t="str">
        <f t="shared" si="3"/>
        <v/>
      </c>
      <c r="Q14" s="200" t="str">
        <f t="shared" si="4"/>
        <v/>
      </c>
      <c r="S14" s="200" t="str">
        <f t="shared" si="5"/>
        <v/>
      </c>
      <c r="T14" s="200" t="str">
        <f t="shared" si="6"/>
        <v/>
      </c>
      <c r="U14" s="200" t="str">
        <f t="shared" si="7"/>
        <v/>
      </c>
      <c r="W14" s="200" t="str">
        <f t="shared" si="8"/>
        <v/>
      </c>
      <c r="X14" s="200" t="str">
        <f t="shared" si="9"/>
        <v/>
      </c>
      <c r="Y14" s="200" t="str">
        <f t="shared" si="10"/>
        <v/>
      </c>
    </row>
    <row r="15" spans="1:25" s="8" customFormat="1">
      <c r="A15" s="197">
        <f t="shared" si="11"/>
        <v>5</v>
      </c>
      <c r="B15" s="199"/>
      <c r="C15" s="199"/>
      <c r="D15" s="199"/>
      <c r="E15" s="199"/>
      <c r="F15" s="199"/>
      <c r="G15" s="199"/>
      <c r="H15" s="199"/>
      <c r="I15" s="199"/>
      <c r="J15" s="199"/>
      <c r="K15" s="199" t="str">
        <f t="shared" si="0"/>
        <v/>
      </c>
      <c r="L15" s="199"/>
      <c r="M15" s="199" t="str">
        <f t="shared" si="1"/>
        <v/>
      </c>
      <c r="O15" s="200" t="str">
        <f t="shared" si="2"/>
        <v/>
      </c>
      <c r="P15" s="200" t="str">
        <f t="shared" si="3"/>
        <v/>
      </c>
      <c r="Q15" s="200" t="str">
        <f t="shared" si="4"/>
        <v/>
      </c>
      <c r="S15" s="200" t="str">
        <f t="shared" si="5"/>
        <v/>
      </c>
      <c r="T15" s="200" t="str">
        <f t="shared" si="6"/>
        <v/>
      </c>
      <c r="U15" s="200" t="str">
        <f t="shared" si="7"/>
        <v/>
      </c>
      <c r="W15" s="200" t="str">
        <f t="shared" si="8"/>
        <v/>
      </c>
      <c r="X15" s="200" t="str">
        <f t="shared" si="9"/>
        <v/>
      </c>
      <c r="Y15" s="200" t="str">
        <f t="shared" si="10"/>
        <v/>
      </c>
    </row>
    <row r="16" spans="1:25" s="8" customFormat="1">
      <c r="A16" s="197">
        <f t="shared" si="11"/>
        <v>6</v>
      </c>
      <c r="B16" s="199"/>
      <c r="C16" s="199"/>
      <c r="D16" s="199"/>
      <c r="E16" s="199"/>
      <c r="F16" s="199"/>
      <c r="G16" s="199"/>
      <c r="H16" s="199"/>
      <c r="I16" s="199"/>
      <c r="J16" s="199"/>
      <c r="K16" s="199" t="str">
        <f t="shared" si="0"/>
        <v/>
      </c>
      <c r="L16" s="199"/>
      <c r="M16" s="199" t="str">
        <f t="shared" si="1"/>
        <v/>
      </c>
      <c r="O16" s="200" t="str">
        <f t="shared" si="2"/>
        <v/>
      </c>
      <c r="P16" s="200" t="str">
        <f t="shared" si="3"/>
        <v/>
      </c>
      <c r="Q16" s="200" t="str">
        <f t="shared" si="4"/>
        <v/>
      </c>
      <c r="S16" s="200" t="str">
        <f t="shared" si="5"/>
        <v/>
      </c>
      <c r="T16" s="200" t="str">
        <f t="shared" si="6"/>
        <v/>
      </c>
      <c r="U16" s="200" t="str">
        <f t="shared" si="7"/>
        <v/>
      </c>
      <c r="W16" s="200" t="str">
        <f t="shared" si="8"/>
        <v/>
      </c>
      <c r="X16" s="200" t="str">
        <f t="shared" si="9"/>
        <v/>
      </c>
      <c r="Y16" s="200" t="str">
        <f t="shared" si="10"/>
        <v/>
      </c>
    </row>
    <row r="17" spans="1:25" s="8" customFormat="1">
      <c r="A17" s="197">
        <f t="shared" si="11"/>
        <v>7</v>
      </c>
      <c r="B17" s="199"/>
      <c r="C17" s="199"/>
      <c r="D17" s="199"/>
      <c r="E17" s="199"/>
      <c r="F17" s="199"/>
      <c r="G17" s="199"/>
      <c r="H17" s="199"/>
      <c r="I17" s="199"/>
      <c r="J17" s="199"/>
      <c r="K17" s="199" t="str">
        <f t="shared" si="0"/>
        <v/>
      </c>
      <c r="L17" s="199"/>
      <c r="M17" s="199" t="str">
        <f t="shared" si="1"/>
        <v/>
      </c>
      <c r="O17" s="200" t="str">
        <f t="shared" si="2"/>
        <v/>
      </c>
      <c r="P17" s="200" t="str">
        <f t="shared" si="3"/>
        <v/>
      </c>
      <c r="Q17" s="200" t="str">
        <f t="shared" si="4"/>
        <v/>
      </c>
      <c r="S17" s="200" t="str">
        <f t="shared" si="5"/>
        <v/>
      </c>
      <c r="T17" s="200" t="str">
        <f t="shared" si="6"/>
        <v/>
      </c>
      <c r="U17" s="200" t="str">
        <f t="shared" si="7"/>
        <v/>
      </c>
      <c r="W17" s="200" t="str">
        <f t="shared" si="8"/>
        <v/>
      </c>
      <c r="X17" s="200" t="str">
        <f t="shared" si="9"/>
        <v/>
      </c>
      <c r="Y17" s="200" t="str">
        <f t="shared" si="10"/>
        <v/>
      </c>
    </row>
    <row r="18" spans="1:25" s="8" customFormat="1">
      <c r="A18" s="197">
        <f t="shared" si="11"/>
        <v>8</v>
      </c>
      <c r="B18" s="199"/>
      <c r="C18" s="199"/>
      <c r="D18" s="199"/>
      <c r="E18" s="199"/>
      <c r="F18" s="199"/>
      <c r="G18" s="199"/>
      <c r="H18" s="199"/>
      <c r="I18" s="199"/>
      <c r="J18" s="199"/>
      <c r="K18" s="199" t="str">
        <f t="shared" si="0"/>
        <v/>
      </c>
      <c r="L18" s="199"/>
      <c r="M18" s="199" t="str">
        <f t="shared" si="1"/>
        <v/>
      </c>
      <c r="O18" s="200" t="str">
        <f t="shared" si="2"/>
        <v/>
      </c>
      <c r="P18" s="200" t="str">
        <f t="shared" si="3"/>
        <v/>
      </c>
      <c r="Q18" s="200" t="str">
        <f t="shared" si="4"/>
        <v/>
      </c>
      <c r="S18" s="200" t="str">
        <f t="shared" si="5"/>
        <v/>
      </c>
      <c r="T18" s="200" t="str">
        <f t="shared" si="6"/>
        <v/>
      </c>
      <c r="U18" s="200" t="str">
        <f t="shared" si="7"/>
        <v/>
      </c>
      <c r="W18" s="200" t="str">
        <f t="shared" si="8"/>
        <v/>
      </c>
      <c r="X18" s="200" t="str">
        <f t="shared" si="9"/>
        <v/>
      </c>
      <c r="Y18" s="200" t="str">
        <f t="shared" si="10"/>
        <v/>
      </c>
    </row>
    <row r="19" spans="1:25" s="8" customFormat="1">
      <c r="A19" s="197">
        <f t="shared" si="11"/>
        <v>9</v>
      </c>
      <c r="B19" s="199"/>
      <c r="C19" s="199"/>
      <c r="D19" s="199"/>
      <c r="E19" s="199"/>
      <c r="F19" s="199"/>
      <c r="G19" s="199"/>
      <c r="H19" s="199"/>
      <c r="I19" s="199"/>
      <c r="J19" s="199"/>
      <c r="K19" s="199" t="str">
        <f t="shared" si="0"/>
        <v/>
      </c>
      <c r="L19" s="199"/>
      <c r="M19" s="199" t="str">
        <f t="shared" si="1"/>
        <v/>
      </c>
      <c r="O19" s="200" t="str">
        <f t="shared" si="2"/>
        <v/>
      </c>
      <c r="P19" s="200" t="str">
        <f t="shared" si="3"/>
        <v/>
      </c>
      <c r="Q19" s="200" t="str">
        <f t="shared" si="4"/>
        <v/>
      </c>
      <c r="S19" s="200" t="str">
        <f t="shared" si="5"/>
        <v/>
      </c>
      <c r="T19" s="200" t="str">
        <f t="shared" si="6"/>
        <v/>
      </c>
      <c r="U19" s="200" t="str">
        <f t="shared" si="7"/>
        <v/>
      </c>
      <c r="W19" s="200" t="str">
        <f t="shared" si="8"/>
        <v/>
      </c>
      <c r="X19" s="200" t="str">
        <f t="shared" si="9"/>
        <v/>
      </c>
      <c r="Y19" s="200" t="str">
        <f t="shared" si="10"/>
        <v/>
      </c>
    </row>
    <row r="20" spans="1:25" s="8" customFormat="1">
      <c r="A20" s="197">
        <f t="shared" si="11"/>
        <v>10</v>
      </c>
      <c r="B20" s="199"/>
      <c r="C20" s="199"/>
      <c r="D20" s="199"/>
      <c r="E20" s="199"/>
      <c r="F20" s="199"/>
      <c r="G20" s="199"/>
      <c r="H20" s="199"/>
      <c r="I20" s="199"/>
      <c r="J20" s="199"/>
      <c r="K20" s="199" t="str">
        <f t="shared" si="0"/>
        <v/>
      </c>
      <c r="L20" s="199"/>
      <c r="M20" s="199" t="str">
        <f t="shared" si="1"/>
        <v/>
      </c>
      <c r="O20" s="200" t="str">
        <f t="shared" si="2"/>
        <v/>
      </c>
      <c r="P20" s="200" t="str">
        <f t="shared" si="3"/>
        <v/>
      </c>
      <c r="Q20" s="200" t="str">
        <f t="shared" si="4"/>
        <v/>
      </c>
      <c r="S20" s="200" t="str">
        <f t="shared" si="5"/>
        <v/>
      </c>
      <c r="T20" s="200" t="str">
        <f t="shared" si="6"/>
        <v/>
      </c>
      <c r="U20" s="200" t="str">
        <f t="shared" si="7"/>
        <v/>
      </c>
      <c r="W20" s="200" t="str">
        <f t="shared" si="8"/>
        <v/>
      </c>
      <c r="X20" s="200" t="str">
        <f t="shared" si="9"/>
        <v/>
      </c>
      <c r="Y20" s="200" t="str">
        <f t="shared" si="10"/>
        <v/>
      </c>
    </row>
    <row r="21" spans="1:25" s="8" customFormat="1">
      <c r="A21" s="197">
        <f t="shared" si="11"/>
        <v>11</v>
      </c>
      <c r="B21" s="199"/>
      <c r="C21" s="199"/>
      <c r="D21" s="199"/>
      <c r="E21" s="199"/>
      <c r="F21" s="199"/>
      <c r="G21" s="199"/>
      <c r="H21" s="199"/>
      <c r="I21" s="199"/>
      <c r="J21" s="199"/>
      <c r="K21" s="199" t="str">
        <f t="shared" si="0"/>
        <v/>
      </c>
      <c r="L21" s="199"/>
      <c r="M21" s="199" t="str">
        <f t="shared" si="1"/>
        <v/>
      </c>
      <c r="O21" s="200" t="str">
        <f t="shared" si="2"/>
        <v/>
      </c>
      <c r="P21" s="200" t="str">
        <f t="shared" si="3"/>
        <v/>
      </c>
      <c r="Q21" s="200" t="str">
        <f t="shared" si="4"/>
        <v/>
      </c>
      <c r="S21" s="200" t="str">
        <f t="shared" si="5"/>
        <v/>
      </c>
      <c r="T21" s="200" t="str">
        <f t="shared" si="6"/>
        <v/>
      </c>
      <c r="U21" s="200" t="str">
        <f t="shared" si="7"/>
        <v/>
      </c>
      <c r="W21" s="200" t="str">
        <f t="shared" si="8"/>
        <v/>
      </c>
      <c r="X21" s="200" t="str">
        <f t="shared" si="9"/>
        <v/>
      </c>
      <c r="Y21" s="200" t="str">
        <f t="shared" si="10"/>
        <v/>
      </c>
    </row>
    <row r="22" spans="1:25" s="8" customFormat="1">
      <c r="A22" s="197">
        <f t="shared" si="11"/>
        <v>12</v>
      </c>
      <c r="B22" s="199"/>
      <c r="C22" s="199"/>
      <c r="D22" s="199"/>
      <c r="E22" s="199"/>
      <c r="F22" s="199"/>
      <c r="G22" s="199"/>
      <c r="H22" s="199"/>
      <c r="I22" s="199"/>
      <c r="J22" s="199"/>
      <c r="K22" s="199" t="str">
        <f t="shared" si="0"/>
        <v/>
      </c>
      <c r="L22" s="199"/>
      <c r="M22" s="199" t="str">
        <f t="shared" si="1"/>
        <v/>
      </c>
      <c r="O22" s="200" t="str">
        <f t="shared" si="2"/>
        <v/>
      </c>
      <c r="P22" s="200" t="str">
        <f t="shared" si="3"/>
        <v/>
      </c>
      <c r="Q22" s="200" t="str">
        <f t="shared" si="4"/>
        <v/>
      </c>
      <c r="S22" s="200" t="str">
        <f t="shared" si="5"/>
        <v/>
      </c>
      <c r="T22" s="200" t="str">
        <f t="shared" si="6"/>
        <v/>
      </c>
      <c r="U22" s="200" t="str">
        <f t="shared" si="7"/>
        <v/>
      </c>
      <c r="W22" s="200" t="str">
        <f t="shared" si="8"/>
        <v/>
      </c>
      <c r="X22" s="200" t="str">
        <f t="shared" si="9"/>
        <v/>
      </c>
      <c r="Y22" s="200" t="str">
        <f t="shared" si="10"/>
        <v/>
      </c>
    </row>
    <row r="23" spans="1:25" s="8" customFormat="1">
      <c r="A23" s="197">
        <f t="shared" si="11"/>
        <v>13</v>
      </c>
      <c r="B23" s="199"/>
      <c r="C23" s="199"/>
      <c r="D23" s="199"/>
      <c r="E23" s="199"/>
      <c r="F23" s="199"/>
      <c r="G23" s="199"/>
      <c r="H23" s="199"/>
      <c r="I23" s="199"/>
      <c r="J23" s="199"/>
      <c r="K23" s="199" t="str">
        <f t="shared" si="0"/>
        <v/>
      </c>
      <c r="L23" s="199"/>
      <c r="M23" s="199" t="str">
        <f t="shared" si="1"/>
        <v/>
      </c>
      <c r="O23" s="200" t="str">
        <f t="shared" si="2"/>
        <v/>
      </c>
      <c r="P23" s="200" t="str">
        <f t="shared" si="3"/>
        <v/>
      </c>
      <c r="Q23" s="200" t="str">
        <f t="shared" si="4"/>
        <v/>
      </c>
      <c r="S23" s="200" t="str">
        <f t="shared" si="5"/>
        <v/>
      </c>
      <c r="T23" s="200" t="str">
        <f t="shared" si="6"/>
        <v/>
      </c>
      <c r="U23" s="200" t="str">
        <f t="shared" si="7"/>
        <v/>
      </c>
      <c r="W23" s="200" t="str">
        <f t="shared" si="8"/>
        <v/>
      </c>
      <c r="X23" s="200" t="str">
        <f t="shared" si="9"/>
        <v/>
      </c>
      <c r="Y23" s="200" t="str">
        <f t="shared" si="10"/>
        <v/>
      </c>
    </row>
    <row r="24" spans="1:25" s="8" customFormat="1">
      <c r="A24" s="197">
        <f t="shared" si="11"/>
        <v>14</v>
      </c>
      <c r="B24" s="199"/>
      <c r="C24" s="199"/>
      <c r="D24" s="199"/>
      <c r="E24" s="199"/>
      <c r="F24" s="199"/>
      <c r="G24" s="199"/>
      <c r="H24" s="199"/>
      <c r="I24" s="199"/>
      <c r="J24" s="199"/>
      <c r="K24" s="199" t="str">
        <f t="shared" si="0"/>
        <v/>
      </c>
      <c r="L24" s="199"/>
      <c r="M24" s="199" t="str">
        <f t="shared" si="1"/>
        <v/>
      </c>
      <c r="O24" s="200" t="str">
        <f t="shared" si="2"/>
        <v/>
      </c>
      <c r="P24" s="200" t="str">
        <f t="shared" si="3"/>
        <v/>
      </c>
      <c r="Q24" s="200" t="str">
        <f t="shared" si="4"/>
        <v/>
      </c>
      <c r="S24" s="200" t="str">
        <f t="shared" si="5"/>
        <v/>
      </c>
      <c r="T24" s="200" t="str">
        <f t="shared" si="6"/>
        <v/>
      </c>
      <c r="U24" s="200" t="str">
        <f t="shared" si="7"/>
        <v/>
      </c>
      <c r="W24" s="200" t="str">
        <f t="shared" si="8"/>
        <v/>
      </c>
      <c r="X24" s="200" t="str">
        <f t="shared" si="9"/>
        <v/>
      </c>
      <c r="Y24" s="200" t="str">
        <f t="shared" si="10"/>
        <v/>
      </c>
    </row>
    <row r="25" spans="1:25" s="8" customFormat="1">
      <c r="A25" s="197">
        <f t="shared" si="11"/>
        <v>15</v>
      </c>
      <c r="B25" s="199"/>
      <c r="C25" s="199"/>
      <c r="D25" s="199"/>
      <c r="E25" s="199"/>
      <c r="F25" s="199"/>
      <c r="G25" s="199"/>
      <c r="H25" s="199"/>
      <c r="I25" s="199"/>
      <c r="J25" s="199"/>
      <c r="K25" s="199" t="str">
        <f t="shared" si="0"/>
        <v/>
      </c>
      <c r="L25" s="199"/>
      <c r="M25" s="199" t="str">
        <f t="shared" si="1"/>
        <v/>
      </c>
      <c r="O25" s="200" t="str">
        <f t="shared" si="2"/>
        <v/>
      </c>
      <c r="P25" s="200" t="str">
        <f t="shared" si="3"/>
        <v/>
      </c>
      <c r="Q25" s="200" t="str">
        <f t="shared" si="4"/>
        <v/>
      </c>
      <c r="S25" s="200" t="str">
        <f t="shared" si="5"/>
        <v/>
      </c>
      <c r="T25" s="200" t="str">
        <f t="shared" si="6"/>
        <v/>
      </c>
      <c r="U25" s="200" t="str">
        <f t="shared" si="7"/>
        <v/>
      </c>
      <c r="W25" s="200" t="str">
        <f t="shared" si="8"/>
        <v/>
      </c>
      <c r="X25" s="200" t="str">
        <f t="shared" si="9"/>
        <v/>
      </c>
      <c r="Y25" s="200" t="str">
        <f t="shared" si="10"/>
        <v/>
      </c>
    </row>
    <row r="26" spans="1:25" s="8" customFormat="1">
      <c r="A26" s="197">
        <f t="shared" si="11"/>
        <v>16</v>
      </c>
      <c r="B26" s="199"/>
      <c r="C26" s="199"/>
      <c r="D26" s="199"/>
      <c r="E26" s="199"/>
      <c r="F26" s="199"/>
      <c r="G26" s="199"/>
      <c r="H26" s="199"/>
      <c r="I26" s="199"/>
      <c r="J26" s="199"/>
      <c r="K26" s="199" t="str">
        <f t="shared" si="0"/>
        <v/>
      </c>
      <c r="L26" s="199"/>
      <c r="M26" s="199" t="str">
        <f t="shared" si="1"/>
        <v/>
      </c>
      <c r="O26" s="200" t="str">
        <f t="shared" si="2"/>
        <v/>
      </c>
      <c r="P26" s="200" t="str">
        <f t="shared" si="3"/>
        <v/>
      </c>
      <c r="Q26" s="200" t="str">
        <f t="shared" si="4"/>
        <v/>
      </c>
      <c r="S26" s="200" t="str">
        <f t="shared" si="5"/>
        <v/>
      </c>
      <c r="T26" s="200" t="str">
        <f t="shared" si="6"/>
        <v/>
      </c>
      <c r="U26" s="200" t="str">
        <f t="shared" si="7"/>
        <v/>
      </c>
      <c r="W26" s="200" t="str">
        <f t="shared" si="8"/>
        <v/>
      </c>
      <c r="X26" s="200" t="str">
        <f t="shared" si="9"/>
        <v/>
      </c>
      <c r="Y26" s="200" t="str">
        <f t="shared" si="10"/>
        <v/>
      </c>
    </row>
    <row r="27" spans="1:25" s="8" customFormat="1">
      <c r="A27" s="197">
        <f t="shared" si="11"/>
        <v>17</v>
      </c>
      <c r="B27" s="199"/>
      <c r="C27" s="199"/>
      <c r="D27" s="199"/>
      <c r="E27" s="199"/>
      <c r="F27" s="199"/>
      <c r="G27" s="199"/>
      <c r="H27" s="199"/>
      <c r="I27" s="199"/>
      <c r="J27" s="199"/>
      <c r="K27" s="199" t="str">
        <f t="shared" si="0"/>
        <v/>
      </c>
      <c r="L27" s="199"/>
      <c r="M27" s="199" t="str">
        <f t="shared" si="1"/>
        <v/>
      </c>
      <c r="O27" s="200" t="str">
        <f t="shared" si="2"/>
        <v/>
      </c>
      <c r="P27" s="200" t="str">
        <f t="shared" si="3"/>
        <v/>
      </c>
      <c r="Q27" s="200" t="str">
        <f t="shared" si="4"/>
        <v/>
      </c>
      <c r="S27" s="200" t="str">
        <f t="shared" si="5"/>
        <v/>
      </c>
      <c r="T27" s="200" t="str">
        <f t="shared" si="6"/>
        <v/>
      </c>
      <c r="U27" s="200" t="str">
        <f t="shared" si="7"/>
        <v/>
      </c>
      <c r="W27" s="200" t="str">
        <f t="shared" si="8"/>
        <v/>
      </c>
      <c r="X27" s="200" t="str">
        <f t="shared" si="9"/>
        <v/>
      </c>
      <c r="Y27" s="200" t="str">
        <f t="shared" si="10"/>
        <v/>
      </c>
    </row>
    <row r="28" spans="1:25" s="8" customFormat="1">
      <c r="A28" s="197">
        <f t="shared" si="11"/>
        <v>18</v>
      </c>
      <c r="B28" s="199"/>
      <c r="C28" s="199"/>
      <c r="D28" s="199"/>
      <c r="E28" s="199"/>
      <c r="F28" s="199"/>
      <c r="G28" s="199"/>
      <c r="H28" s="199"/>
      <c r="I28" s="199"/>
      <c r="J28" s="199"/>
      <c r="K28" s="199" t="str">
        <f t="shared" si="0"/>
        <v/>
      </c>
      <c r="L28" s="199"/>
      <c r="M28" s="199" t="str">
        <f t="shared" si="1"/>
        <v/>
      </c>
      <c r="O28" s="200" t="str">
        <f t="shared" si="2"/>
        <v/>
      </c>
      <c r="P28" s="200" t="str">
        <f t="shared" si="3"/>
        <v/>
      </c>
      <c r="Q28" s="200" t="str">
        <f t="shared" si="4"/>
        <v/>
      </c>
      <c r="S28" s="200" t="str">
        <f t="shared" si="5"/>
        <v/>
      </c>
      <c r="T28" s="200" t="str">
        <f t="shared" si="6"/>
        <v/>
      </c>
      <c r="U28" s="200" t="str">
        <f t="shared" si="7"/>
        <v/>
      </c>
      <c r="W28" s="200" t="str">
        <f t="shared" si="8"/>
        <v/>
      </c>
      <c r="X28" s="200" t="str">
        <f t="shared" si="9"/>
        <v/>
      </c>
      <c r="Y28" s="200" t="str">
        <f t="shared" si="10"/>
        <v/>
      </c>
    </row>
    <row r="29" spans="1:25" s="8" customFormat="1">
      <c r="A29" s="197">
        <f t="shared" si="11"/>
        <v>19</v>
      </c>
      <c r="B29" s="199"/>
      <c r="C29" s="199"/>
      <c r="D29" s="199"/>
      <c r="E29" s="199"/>
      <c r="F29" s="199"/>
      <c r="G29" s="199"/>
      <c r="H29" s="199"/>
      <c r="I29" s="199"/>
      <c r="J29" s="199"/>
      <c r="K29" s="199" t="str">
        <f t="shared" si="0"/>
        <v/>
      </c>
      <c r="L29" s="199"/>
      <c r="M29" s="199" t="str">
        <f t="shared" si="1"/>
        <v/>
      </c>
      <c r="O29" s="200" t="str">
        <f t="shared" si="2"/>
        <v/>
      </c>
      <c r="P29" s="200" t="str">
        <f t="shared" si="3"/>
        <v/>
      </c>
      <c r="Q29" s="200" t="str">
        <f t="shared" si="4"/>
        <v/>
      </c>
      <c r="S29" s="200" t="str">
        <f t="shared" si="5"/>
        <v/>
      </c>
      <c r="T29" s="200" t="str">
        <f t="shared" si="6"/>
        <v/>
      </c>
      <c r="U29" s="200" t="str">
        <f t="shared" si="7"/>
        <v/>
      </c>
      <c r="W29" s="200" t="str">
        <f t="shared" si="8"/>
        <v/>
      </c>
      <c r="X29" s="200" t="str">
        <f t="shared" si="9"/>
        <v/>
      </c>
      <c r="Y29" s="200" t="str">
        <f t="shared" si="10"/>
        <v/>
      </c>
    </row>
    <row r="30" spans="1:25" s="8" customFormat="1">
      <c r="A30" s="197">
        <f t="shared" si="11"/>
        <v>20</v>
      </c>
      <c r="B30" s="199"/>
      <c r="C30" s="199"/>
      <c r="D30" s="199"/>
      <c r="E30" s="199"/>
      <c r="F30" s="199"/>
      <c r="G30" s="199"/>
      <c r="H30" s="199"/>
      <c r="I30" s="199"/>
      <c r="J30" s="199"/>
      <c r="K30" s="199" t="str">
        <f t="shared" si="0"/>
        <v/>
      </c>
      <c r="L30" s="199"/>
      <c r="M30" s="199" t="str">
        <f t="shared" si="1"/>
        <v/>
      </c>
      <c r="O30" s="200" t="str">
        <f t="shared" si="2"/>
        <v/>
      </c>
      <c r="P30" s="200" t="str">
        <f t="shared" si="3"/>
        <v/>
      </c>
      <c r="Q30" s="200" t="str">
        <f t="shared" si="4"/>
        <v/>
      </c>
      <c r="S30" s="200" t="str">
        <f t="shared" si="5"/>
        <v/>
      </c>
      <c r="T30" s="200" t="str">
        <f t="shared" si="6"/>
        <v/>
      </c>
      <c r="U30" s="200" t="str">
        <f t="shared" si="7"/>
        <v/>
      </c>
      <c r="W30" s="200" t="str">
        <f t="shared" si="8"/>
        <v/>
      </c>
      <c r="X30" s="200" t="str">
        <f t="shared" si="9"/>
        <v/>
      </c>
      <c r="Y30" s="200" t="str">
        <f t="shared" si="10"/>
        <v/>
      </c>
    </row>
    <row r="31" spans="1:25" s="8" customFormat="1">
      <c r="A31" s="197">
        <f t="shared" si="11"/>
        <v>21</v>
      </c>
      <c r="B31" s="199"/>
      <c r="C31" s="199"/>
      <c r="D31" s="199"/>
      <c r="E31" s="199"/>
      <c r="F31" s="199"/>
      <c r="G31" s="199"/>
      <c r="H31" s="199"/>
      <c r="I31" s="199"/>
      <c r="J31" s="199"/>
      <c r="K31" s="199" t="str">
        <f t="shared" si="0"/>
        <v/>
      </c>
      <c r="L31" s="199"/>
      <c r="M31" s="199" t="str">
        <f t="shared" si="1"/>
        <v/>
      </c>
      <c r="O31" s="200" t="str">
        <f t="shared" si="2"/>
        <v/>
      </c>
      <c r="P31" s="200" t="str">
        <f t="shared" si="3"/>
        <v/>
      </c>
      <c r="Q31" s="200" t="str">
        <f t="shared" si="4"/>
        <v/>
      </c>
      <c r="S31" s="200" t="str">
        <f t="shared" si="5"/>
        <v/>
      </c>
      <c r="T31" s="200" t="str">
        <f t="shared" si="6"/>
        <v/>
      </c>
      <c r="U31" s="200" t="str">
        <f t="shared" si="7"/>
        <v/>
      </c>
      <c r="W31" s="200" t="str">
        <f t="shared" si="8"/>
        <v/>
      </c>
      <c r="X31" s="200" t="str">
        <f t="shared" si="9"/>
        <v/>
      </c>
      <c r="Y31" s="200" t="str">
        <f t="shared" si="10"/>
        <v/>
      </c>
    </row>
    <row r="32" spans="1:25" s="8" customFormat="1">
      <c r="A32" s="197">
        <f t="shared" si="11"/>
        <v>22</v>
      </c>
      <c r="B32" s="199"/>
      <c r="C32" s="199"/>
      <c r="D32" s="199"/>
      <c r="E32" s="199"/>
      <c r="F32" s="199"/>
      <c r="G32" s="199"/>
      <c r="H32" s="199"/>
      <c r="I32" s="199"/>
      <c r="J32" s="199"/>
      <c r="K32" s="199" t="str">
        <f t="shared" si="0"/>
        <v/>
      </c>
      <c r="L32" s="199"/>
      <c r="M32" s="199" t="str">
        <f t="shared" si="1"/>
        <v/>
      </c>
      <c r="O32" s="200" t="str">
        <f t="shared" si="2"/>
        <v/>
      </c>
      <c r="P32" s="200" t="str">
        <f t="shared" si="3"/>
        <v/>
      </c>
      <c r="Q32" s="200" t="str">
        <f t="shared" si="4"/>
        <v/>
      </c>
      <c r="S32" s="200" t="str">
        <f t="shared" si="5"/>
        <v/>
      </c>
      <c r="T32" s="200" t="str">
        <f t="shared" si="6"/>
        <v/>
      </c>
      <c r="U32" s="200" t="str">
        <f t="shared" si="7"/>
        <v/>
      </c>
      <c r="W32" s="200" t="str">
        <f t="shared" si="8"/>
        <v/>
      </c>
      <c r="X32" s="200" t="str">
        <f t="shared" si="9"/>
        <v/>
      </c>
      <c r="Y32" s="200" t="str">
        <f t="shared" si="10"/>
        <v/>
      </c>
    </row>
    <row r="33" spans="1:25" s="8" customFormat="1">
      <c r="A33" s="197">
        <f t="shared" si="11"/>
        <v>23</v>
      </c>
      <c r="B33" s="199"/>
      <c r="C33" s="199"/>
      <c r="D33" s="199"/>
      <c r="E33" s="199"/>
      <c r="F33" s="199"/>
      <c r="G33" s="199"/>
      <c r="H33" s="199"/>
      <c r="I33" s="199"/>
      <c r="J33" s="199"/>
      <c r="K33" s="199" t="str">
        <f t="shared" si="0"/>
        <v/>
      </c>
      <c r="L33" s="199"/>
      <c r="M33" s="199" t="str">
        <f t="shared" si="1"/>
        <v/>
      </c>
      <c r="O33" s="200" t="str">
        <f t="shared" si="2"/>
        <v/>
      </c>
      <c r="P33" s="200" t="str">
        <f t="shared" si="3"/>
        <v/>
      </c>
      <c r="Q33" s="200" t="str">
        <f t="shared" si="4"/>
        <v/>
      </c>
      <c r="S33" s="200" t="str">
        <f t="shared" si="5"/>
        <v/>
      </c>
      <c r="T33" s="200" t="str">
        <f t="shared" si="6"/>
        <v/>
      </c>
      <c r="U33" s="200" t="str">
        <f t="shared" si="7"/>
        <v/>
      </c>
      <c r="W33" s="200" t="str">
        <f t="shared" si="8"/>
        <v/>
      </c>
      <c r="X33" s="200" t="str">
        <f t="shared" si="9"/>
        <v/>
      </c>
      <c r="Y33" s="200" t="str">
        <f t="shared" si="10"/>
        <v/>
      </c>
    </row>
    <row r="34" spans="1:25" s="8" customFormat="1">
      <c r="A34" s="197">
        <f t="shared" si="11"/>
        <v>24</v>
      </c>
      <c r="B34" s="199"/>
      <c r="C34" s="199"/>
      <c r="D34" s="199"/>
      <c r="E34" s="199"/>
      <c r="F34" s="199"/>
      <c r="G34" s="199"/>
      <c r="H34" s="199"/>
      <c r="I34" s="199"/>
      <c r="J34" s="199"/>
      <c r="K34" s="199" t="str">
        <f t="shared" si="0"/>
        <v/>
      </c>
      <c r="L34" s="199"/>
      <c r="M34" s="199" t="str">
        <f t="shared" si="1"/>
        <v/>
      </c>
      <c r="O34" s="200" t="str">
        <f t="shared" si="2"/>
        <v/>
      </c>
      <c r="P34" s="200" t="str">
        <f t="shared" si="3"/>
        <v/>
      </c>
      <c r="Q34" s="200" t="str">
        <f t="shared" si="4"/>
        <v/>
      </c>
      <c r="S34" s="200" t="str">
        <f t="shared" si="5"/>
        <v/>
      </c>
      <c r="T34" s="200" t="str">
        <f t="shared" si="6"/>
        <v/>
      </c>
      <c r="U34" s="200" t="str">
        <f t="shared" si="7"/>
        <v/>
      </c>
      <c r="W34" s="200" t="str">
        <f t="shared" si="8"/>
        <v/>
      </c>
      <c r="X34" s="200" t="str">
        <f t="shared" si="9"/>
        <v/>
      </c>
      <c r="Y34" s="200" t="str">
        <f t="shared" si="10"/>
        <v/>
      </c>
    </row>
    <row r="35" spans="1:25" s="8" customFormat="1">
      <c r="A35" s="197">
        <f t="shared" si="11"/>
        <v>25</v>
      </c>
      <c r="B35" s="199"/>
      <c r="C35" s="199"/>
      <c r="D35" s="199"/>
      <c r="E35" s="199"/>
      <c r="F35" s="199"/>
      <c r="G35" s="199"/>
      <c r="H35" s="199"/>
      <c r="I35" s="199"/>
      <c r="J35" s="199"/>
      <c r="K35" s="199" t="str">
        <f t="shared" si="0"/>
        <v/>
      </c>
      <c r="L35" s="199"/>
      <c r="M35" s="199" t="str">
        <f t="shared" si="1"/>
        <v/>
      </c>
      <c r="O35" s="200" t="str">
        <f t="shared" si="2"/>
        <v/>
      </c>
      <c r="P35" s="200" t="str">
        <f t="shared" si="3"/>
        <v/>
      </c>
      <c r="Q35" s="200" t="str">
        <f t="shared" si="4"/>
        <v/>
      </c>
      <c r="S35" s="200" t="str">
        <f t="shared" si="5"/>
        <v/>
      </c>
      <c r="T35" s="200" t="str">
        <f t="shared" si="6"/>
        <v/>
      </c>
      <c r="U35" s="200" t="str">
        <f t="shared" si="7"/>
        <v/>
      </c>
      <c r="W35" s="200" t="str">
        <f t="shared" si="8"/>
        <v/>
      </c>
      <c r="X35" s="200" t="str">
        <f t="shared" si="9"/>
        <v/>
      </c>
      <c r="Y35" s="200" t="str">
        <f t="shared" si="10"/>
        <v/>
      </c>
    </row>
    <row r="36" spans="1:25" s="8" customFormat="1">
      <c r="A36" s="197">
        <f t="shared" si="11"/>
        <v>26</v>
      </c>
      <c r="B36" s="199"/>
      <c r="C36" s="199"/>
      <c r="D36" s="199"/>
      <c r="E36" s="199"/>
      <c r="F36" s="199"/>
      <c r="G36" s="199"/>
      <c r="H36" s="199"/>
      <c r="I36" s="199"/>
      <c r="J36" s="199"/>
      <c r="K36" s="199" t="str">
        <f t="shared" si="0"/>
        <v/>
      </c>
      <c r="L36" s="199"/>
      <c r="M36" s="199" t="str">
        <f t="shared" si="1"/>
        <v/>
      </c>
      <c r="O36" s="200" t="str">
        <f t="shared" si="2"/>
        <v/>
      </c>
      <c r="P36" s="200" t="str">
        <f t="shared" si="3"/>
        <v/>
      </c>
      <c r="Q36" s="200" t="str">
        <f t="shared" si="4"/>
        <v/>
      </c>
      <c r="S36" s="200" t="str">
        <f t="shared" si="5"/>
        <v/>
      </c>
      <c r="T36" s="200" t="str">
        <f t="shared" si="6"/>
        <v/>
      </c>
      <c r="U36" s="200" t="str">
        <f t="shared" si="7"/>
        <v/>
      </c>
      <c r="W36" s="200" t="str">
        <f t="shared" si="8"/>
        <v/>
      </c>
      <c r="X36" s="200" t="str">
        <f t="shared" si="9"/>
        <v/>
      </c>
      <c r="Y36" s="200" t="str">
        <f t="shared" si="10"/>
        <v/>
      </c>
    </row>
    <row r="37" spans="1:25" s="8" customFormat="1">
      <c r="A37" s="197">
        <f t="shared" si="11"/>
        <v>27</v>
      </c>
      <c r="B37" s="199"/>
      <c r="C37" s="199"/>
      <c r="D37" s="199"/>
      <c r="E37" s="199"/>
      <c r="F37" s="199"/>
      <c r="G37" s="199"/>
      <c r="H37" s="199"/>
      <c r="I37" s="199"/>
      <c r="J37" s="199"/>
      <c r="K37" s="199" t="str">
        <f t="shared" si="0"/>
        <v/>
      </c>
      <c r="L37" s="199"/>
      <c r="M37" s="199" t="str">
        <f t="shared" si="1"/>
        <v/>
      </c>
      <c r="O37" s="200" t="str">
        <f t="shared" si="2"/>
        <v/>
      </c>
      <c r="P37" s="200" t="str">
        <f t="shared" si="3"/>
        <v/>
      </c>
      <c r="Q37" s="200" t="str">
        <f t="shared" si="4"/>
        <v/>
      </c>
      <c r="S37" s="200" t="str">
        <f t="shared" si="5"/>
        <v/>
      </c>
      <c r="T37" s="200" t="str">
        <f t="shared" si="6"/>
        <v/>
      </c>
      <c r="U37" s="200" t="str">
        <f t="shared" si="7"/>
        <v/>
      </c>
      <c r="W37" s="200" t="str">
        <f t="shared" si="8"/>
        <v/>
      </c>
      <c r="X37" s="200" t="str">
        <f t="shared" si="9"/>
        <v/>
      </c>
      <c r="Y37" s="200" t="str">
        <f t="shared" si="10"/>
        <v/>
      </c>
    </row>
    <row r="38" spans="1:25" s="8" customFormat="1">
      <c r="A38" s="197">
        <f t="shared" si="11"/>
        <v>28</v>
      </c>
      <c r="B38" s="199"/>
      <c r="C38" s="199"/>
      <c r="D38" s="199"/>
      <c r="E38" s="199"/>
      <c r="F38" s="199"/>
      <c r="G38" s="199"/>
      <c r="H38" s="199"/>
      <c r="I38" s="199"/>
      <c r="J38" s="199"/>
      <c r="K38" s="199" t="str">
        <f t="shared" si="0"/>
        <v/>
      </c>
      <c r="L38" s="199"/>
      <c r="M38" s="199" t="str">
        <f t="shared" si="1"/>
        <v/>
      </c>
      <c r="O38" s="200" t="str">
        <f t="shared" si="2"/>
        <v/>
      </c>
      <c r="P38" s="200" t="str">
        <f t="shared" si="3"/>
        <v/>
      </c>
      <c r="Q38" s="200" t="str">
        <f t="shared" si="4"/>
        <v/>
      </c>
      <c r="S38" s="200" t="str">
        <f t="shared" si="5"/>
        <v/>
      </c>
      <c r="T38" s="200" t="str">
        <f t="shared" si="6"/>
        <v/>
      </c>
      <c r="U38" s="200" t="str">
        <f t="shared" si="7"/>
        <v/>
      </c>
      <c r="W38" s="200" t="str">
        <f t="shared" si="8"/>
        <v/>
      </c>
      <c r="X38" s="200" t="str">
        <f t="shared" si="9"/>
        <v/>
      </c>
      <c r="Y38" s="200" t="str">
        <f t="shared" si="10"/>
        <v/>
      </c>
    </row>
    <row r="39" spans="1:25" s="8" customFormat="1">
      <c r="A39" s="197">
        <f t="shared" si="11"/>
        <v>29</v>
      </c>
      <c r="B39" s="199"/>
      <c r="C39" s="199"/>
      <c r="D39" s="199"/>
      <c r="E39" s="199"/>
      <c r="F39" s="199"/>
      <c r="G39" s="199"/>
      <c r="H39" s="199"/>
      <c r="I39" s="199"/>
      <c r="J39" s="199"/>
      <c r="K39" s="199" t="str">
        <f t="shared" si="0"/>
        <v/>
      </c>
      <c r="L39" s="199"/>
      <c r="M39" s="199" t="str">
        <f t="shared" si="1"/>
        <v/>
      </c>
      <c r="O39" s="200" t="str">
        <f t="shared" si="2"/>
        <v/>
      </c>
      <c r="P39" s="200" t="str">
        <f t="shared" si="3"/>
        <v/>
      </c>
      <c r="Q39" s="200" t="str">
        <f t="shared" si="4"/>
        <v/>
      </c>
      <c r="S39" s="200" t="str">
        <f t="shared" si="5"/>
        <v/>
      </c>
      <c r="T39" s="200" t="str">
        <f t="shared" si="6"/>
        <v/>
      </c>
      <c r="U39" s="200" t="str">
        <f t="shared" si="7"/>
        <v/>
      </c>
      <c r="W39" s="200" t="str">
        <f t="shared" si="8"/>
        <v/>
      </c>
      <c r="X39" s="200" t="str">
        <f t="shared" si="9"/>
        <v/>
      </c>
      <c r="Y39" s="200" t="str">
        <f t="shared" si="10"/>
        <v/>
      </c>
    </row>
    <row r="40" spans="1:25" s="8" customFormat="1">
      <c r="A40" s="197">
        <f t="shared" si="11"/>
        <v>30</v>
      </c>
      <c r="B40" s="199"/>
      <c r="C40" s="199"/>
      <c r="D40" s="199"/>
      <c r="E40" s="199"/>
      <c r="F40" s="199"/>
      <c r="G40" s="199"/>
      <c r="H40" s="199"/>
      <c r="I40" s="199"/>
      <c r="J40" s="199"/>
      <c r="K40" s="199" t="str">
        <f t="shared" si="0"/>
        <v/>
      </c>
      <c r="L40" s="199"/>
      <c r="M40" s="199" t="str">
        <f t="shared" si="1"/>
        <v/>
      </c>
      <c r="O40" s="200" t="str">
        <f t="shared" si="2"/>
        <v/>
      </c>
      <c r="P40" s="200" t="str">
        <f t="shared" si="3"/>
        <v/>
      </c>
      <c r="Q40" s="200" t="str">
        <f t="shared" si="4"/>
        <v/>
      </c>
      <c r="S40" s="200" t="str">
        <f t="shared" si="5"/>
        <v/>
      </c>
      <c r="T40" s="200" t="str">
        <f t="shared" si="6"/>
        <v/>
      </c>
      <c r="U40" s="200" t="str">
        <f t="shared" si="7"/>
        <v/>
      </c>
      <c r="W40" s="200" t="str">
        <f t="shared" si="8"/>
        <v/>
      </c>
      <c r="X40" s="200" t="str">
        <f t="shared" si="9"/>
        <v/>
      </c>
      <c r="Y40" s="200" t="str">
        <f t="shared" si="10"/>
        <v/>
      </c>
    </row>
    <row r="41" spans="1:25" s="8" customFormat="1">
      <c r="A41" s="197">
        <f t="shared" si="11"/>
        <v>31</v>
      </c>
      <c r="B41" s="199"/>
      <c r="C41" s="199"/>
      <c r="D41" s="199"/>
      <c r="E41" s="199"/>
      <c r="F41" s="199"/>
      <c r="G41" s="199"/>
      <c r="H41" s="199"/>
      <c r="I41" s="199"/>
      <c r="J41" s="199"/>
      <c r="K41" s="199" t="str">
        <f t="shared" si="0"/>
        <v/>
      </c>
      <c r="L41" s="199"/>
      <c r="M41" s="199" t="str">
        <f t="shared" si="1"/>
        <v/>
      </c>
      <c r="O41" s="200" t="str">
        <f t="shared" si="2"/>
        <v/>
      </c>
      <c r="P41" s="200" t="str">
        <f t="shared" si="3"/>
        <v/>
      </c>
      <c r="Q41" s="200" t="str">
        <f t="shared" si="4"/>
        <v/>
      </c>
      <c r="S41" s="200" t="str">
        <f t="shared" si="5"/>
        <v/>
      </c>
      <c r="T41" s="200" t="str">
        <f t="shared" si="6"/>
        <v/>
      </c>
      <c r="U41" s="200" t="str">
        <f t="shared" si="7"/>
        <v/>
      </c>
      <c r="W41" s="200" t="str">
        <f t="shared" si="8"/>
        <v/>
      </c>
      <c r="X41" s="200" t="str">
        <f t="shared" si="9"/>
        <v/>
      </c>
      <c r="Y41" s="200" t="str">
        <f t="shared" si="10"/>
        <v/>
      </c>
    </row>
    <row r="42" spans="1:25" s="8" customFormat="1">
      <c r="A42" s="197">
        <f t="shared" si="11"/>
        <v>32</v>
      </c>
      <c r="B42" s="199"/>
      <c r="C42" s="199"/>
      <c r="D42" s="199"/>
      <c r="E42" s="199"/>
      <c r="F42" s="199"/>
      <c r="G42" s="199"/>
      <c r="H42" s="199"/>
      <c r="I42" s="199"/>
      <c r="J42" s="199"/>
      <c r="K42" s="199" t="str">
        <f t="shared" si="0"/>
        <v/>
      </c>
      <c r="L42" s="199"/>
      <c r="M42" s="199" t="str">
        <f t="shared" si="1"/>
        <v/>
      </c>
      <c r="O42" s="200" t="str">
        <f t="shared" si="2"/>
        <v/>
      </c>
      <c r="P42" s="200" t="str">
        <f t="shared" si="3"/>
        <v/>
      </c>
      <c r="Q42" s="200" t="str">
        <f t="shared" si="4"/>
        <v/>
      </c>
      <c r="S42" s="200" t="str">
        <f t="shared" si="5"/>
        <v/>
      </c>
      <c r="T42" s="200" t="str">
        <f t="shared" si="6"/>
        <v/>
      </c>
      <c r="U42" s="200" t="str">
        <f t="shared" si="7"/>
        <v/>
      </c>
      <c r="W42" s="200" t="str">
        <f t="shared" si="8"/>
        <v/>
      </c>
      <c r="X42" s="200" t="str">
        <f t="shared" si="9"/>
        <v/>
      </c>
      <c r="Y42" s="200" t="str">
        <f t="shared" si="10"/>
        <v/>
      </c>
    </row>
    <row r="43" spans="1:25" s="8" customFormat="1">
      <c r="A43" s="197">
        <f t="shared" si="11"/>
        <v>33</v>
      </c>
      <c r="B43" s="199"/>
      <c r="C43" s="199"/>
      <c r="D43" s="199"/>
      <c r="E43" s="199"/>
      <c r="F43" s="199"/>
      <c r="G43" s="199"/>
      <c r="H43" s="199"/>
      <c r="I43" s="199"/>
      <c r="J43" s="199"/>
      <c r="K43" s="199" t="str">
        <f t="shared" si="0"/>
        <v/>
      </c>
      <c r="L43" s="199"/>
      <c r="M43" s="199" t="str">
        <f t="shared" si="1"/>
        <v/>
      </c>
      <c r="O43" s="200" t="str">
        <f t="shared" si="2"/>
        <v/>
      </c>
      <c r="P43" s="200" t="str">
        <f t="shared" si="3"/>
        <v/>
      </c>
      <c r="Q43" s="200" t="str">
        <f t="shared" si="4"/>
        <v/>
      </c>
      <c r="S43" s="200" t="str">
        <f t="shared" si="5"/>
        <v/>
      </c>
      <c r="T43" s="200" t="str">
        <f t="shared" si="6"/>
        <v/>
      </c>
      <c r="U43" s="200" t="str">
        <f t="shared" si="7"/>
        <v/>
      </c>
      <c r="W43" s="200" t="str">
        <f t="shared" si="8"/>
        <v/>
      </c>
      <c r="X43" s="200" t="str">
        <f t="shared" si="9"/>
        <v/>
      </c>
      <c r="Y43" s="200" t="str">
        <f t="shared" si="10"/>
        <v/>
      </c>
    </row>
    <row r="44" spans="1:25" s="8" customFormat="1">
      <c r="A44" s="197">
        <f t="shared" si="11"/>
        <v>34</v>
      </c>
      <c r="B44" s="199"/>
      <c r="C44" s="199"/>
      <c r="D44" s="199"/>
      <c r="E44" s="199"/>
      <c r="F44" s="199"/>
      <c r="G44" s="199"/>
      <c r="H44" s="199"/>
      <c r="I44" s="199"/>
      <c r="J44" s="199"/>
      <c r="K44" s="199" t="str">
        <f t="shared" si="0"/>
        <v/>
      </c>
      <c r="L44" s="199"/>
      <c r="M44" s="199" t="str">
        <f t="shared" si="1"/>
        <v/>
      </c>
      <c r="O44" s="200" t="str">
        <f t="shared" si="2"/>
        <v/>
      </c>
      <c r="P44" s="200" t="str">
        <f t="shared" si="3"/>
        <v/>
      </c>
      <c r="Q44" s="200" t="str">
        <f t="shared" si="4"/>
        <v/>
      </c>
      <c r="S44" s="200" t="str">
        <f t="shared" si="5"/>
        <v/>
      </c>
      <c r="T44" s="200" t="str">
        <f t="shared" si="6"/>
        <v/>
      </c>
      <c r="U44" s="200" t="str">
        <f t="shared" si="7"/>
        <v/>
      </c>
      <c r="W44" s="200" t="str">
        <f t="shared" si="8"/>
        <v/>
      </c>
      <c r="X44" s="200" t="str">
        <f t="shared" si="9"/>
        <v/>
      </c>
      <c r="Y44" s="200" t="str">
        <f t="shared" si="10"/>
        <v/>
      </c>
    </row>
    <row r="45" spans="1:25" s="8" customFormat="1">
      <c r="A45" s="197">
        <f t="shared" si="11"/>
        <v>35</v>
      </c>
      <c r="B45" s="199"/>
      <c r="C45" s="199"/>
      <c r="D45" s="199"/>
      <c r="E45" s="199"/>
      <c r="F45" s="199"/>
      <c r="G45" s="199"/>
      <c r="H45" s="199"/>
      <c r="I45" s="199"/>
      <c r="J45" s="199"/>
      <c r="K45" s="199" t="str">
        <f t="shared" si="0"/>
        <v/>
      </c>
      <c r="L45" s="199"/>
      <c r="M45" s="199" t="str">
        <f t="shared" si="1"/>
        <v/>
      </c>
      <c r="O45" s="200" t="str">
        <f t="shared" si="2"/>
        <v/>
      </c>
      <c r="P45" s="200" t="str">
        <f t="shared" si="3"/>
        <v/>
      </c>
      <c r="Q45" s="200" t="str">
        <f t="shared" si="4"/>
        <v/>
      </c>
      <c r="S45" s="200" t="str">
        <f t="shared" si="5"/>
        <v/>
      </c>
      <c r="T45" s="200" t="str">
        <f t="shared" si="6"/>
        <v/>
      </c>
      <c r="U45" s="200" t="str">
        <f t="shared" si="7"/>
        <v/>
      </c>
      <c r="W45" s="200" t="str">
        <f t="shared" si="8"/>
        <v/>
      </c>
      <c r="X45" s="200" t="str">
        <f t="shared" si="9"/>
        <v/>
      </c>
      <c r="Y45" s="200" t="str">
        <f t="shared" si="10"/>
        <v/>
      </c>
    </row>
    <row r="46" spans="1:25" s="8" customFormat="1">
      <c r="A46" s="197">
        <f t="shared" si="11"/>
        <v>36</v>
      </c>
      <c r="B46" s="199"/>
      <c r="C46" s="199"/>
      <c r="D46" s="199"/>
      <c r="E46" s="199"/>
      <c r="F46" s="199"/>
      <c r="G46" s="199"/>
      <c r="H46" s="199"/>
      <c r="I46" s="199"/>
      <c r="J46" s="199"/>
      <c r="K46" s="199" t="str">
        <f t="shared" si="0"/>
        <v/>
      </c>
      <c r="L46" s="199"/>
      <c r="M46" s="199" t="str">
        <f t="shared" si="1"/>
        <v/>
      </c>
      <c r="O46" s="200" t="str">
        <f t="shared" si="2"/>
        <v/>
      </c>
      <c r="P46" s="200" t="str">
        <f t="shared" si="3"/>
        <v/>
      </c>
      <c r="Q46" s="200" t="str">
        <f t="shared" si="4"/>
        <v/>
      </c>
      <c r="S46" s="200" t="str">
        <f t="shared" si="5"/>
        <v/>
      </c>
      <c r="T46" s="200" t="str">
        <f t="shared" si="6"/>
        <v/>
      </c>
      <c r="U46" s="200" t="str">
        <f t="shared" si="7"/>
        <v/>
      </c>
      <c r="W46" s="200" t="str">
        <f t="shared" si="8"/>
        <v/>
      </c>
      <c r="X46" s="200" t="str">
        <f t="shared" si="9"/>
        <v/>
      </c>
      <c r="Y46" s="200" t="str">
        <f t="shared" si="10"/>
        <v/>
      </c>
    </row>
    <row r="47" spans="1:25" s="8" customFormat="1">
      <c r="A47" s="197">
        <f t="shared" si="11"/>
        <v>37</v>
      </c>
      <c r="B47" s="199"/>
      <c r="C47" s="199"/>
      <c r="D47" s="199"/>
      <c r="E47" s="199"/>
      <c r="F47" s="199"/>
      <c r="G47" s="199"/>
      <c r="H47" s="199"/>
      <c r="I47" s="199"/>
      <c r="J47" s="199"/>
      <c r="K47" s="199" t="str">
        <f t="shared" si="0"/>
        <v/>
      </c>
      <c r="L47" s="199"/>
      <c r="M47" s="199" t="str">
        <f t="shared" si="1"/>
        <v/>
      </c>
      <c r="O47" s="200" t="str">
        <f t="shared" si="2"/>
        <v/>
      </c>
      <c r="P47" s="200" t="str">
        <f t="shared" si="3"/>
        <v/>
      </c>
      <c r="Q47" s="200" t="str">
        <f t="shared" si="4"/>
        <v/>
      </c>
      <c r="S47" s="200" t="str">
        <f t="shared" si="5"/>
        <v/>
      </c>
      <c r="T47" s="200" t="str">
        <f t="shared" si="6"/>
        <v/>
      </c>
      <c r="U47" s="200" t="str">
        <f t="shared" si="7"/>
        <v/>
      </c>
      <c r="W47" s="200" t="str">
        <f t="shared" si="8"/>
        <v/>
      </c>
      <c r="X47" s="200" t="str">
        <f t="shared" si="9"/>
        <v/>
      </c>
      <c r="Y47" s="200" t="str">
        <f t="shared" si="10"/>
        <v/>
      </c>
    </row>
    <row r="48" spans="1:25" s="8" customFormat="1">
      <c r="A48" s="197">
        <f t="shared" si="11"/>
        <v>38</v>
      </c>
      <c r="B48" s="199"/>
      <c r="C48" s="199"/>
      <c r="D48" s="199"/>
      <c r="E48" s="199"/>
      <c r="F48" s="199"/>
      <c r="G48" s="199"/>
      <c r="H48" s="199"/>
      <c r="I48" s="199"/>
      <c r="J48" s="199"/>
      <c r="K48" s="199" t="str">
        <f t="shared" si="0"/>
        <v/>
      </c>
      <c r="L48" s="199"/>
      <c r="M48" s="199" t="str">
        <f t="shared" si="1"/>
        <v/>
      </c>
      <c r="O48" s="200" t="str">
        <f t="shared" si="2"/>
        <v/>
      </c>
      <c r="P48" s="200" t="str">
        <f t="shared" si="3"/>
        <v/>
      </c>
      <c r="Q48" s="200" t="str">
        <f t="shared" si="4"/>
        <v/>
      </c>
      <c r="S48" s="200" t="str">
        <f t="shared" si="5"/>
        <v/>
      </c>
      <c r="T48" s="200" t="str">
        <f t="shared" si="6"/>
        <v/>
      </c>
      <c r="U48" s="200" t="str">
        <f t="shared" si="7"/>
        <v/>
      </c>
      <c r="W48" s="200" t="str">
        <f t="shared" si="8"/>
        <v/>
      </c>
      <c r="X48" s="200" t="str">
        <f t="shared" si="9"/>
        <v/>
      </c>
      <c r="Y48" s="200" t="str">
        <f t="shared" si="10"/>
        <v/>
      </c>
    </row>
    <row r="49" spans="1:25" s="8" customFormat="1">
      <c r="A49" s="197">
        <f t="shared" si="11"/>
        <v>39</v>
      </c>
      <c r="B49" s="199"/>
      <c r="C49" s="199"/>
      <c r="D49" s="199"/>
      <c r="E49" s="199"/>
      <c r="F49" s="199"/>
      <c r="G49" s="199"/>
      <c r="H49" s="199"/>
      <c r="I49" s="199"/>
      <c r="J49" s="199"/>
      <c r="K49" s="199" t="str">
        <f t="shared" si="0"/>
        <v/>
      </c>
      <c r="L49" s="199"/>
      <c r="M49" s="199" t="str">
        <f t="shared" si="1"/>
        <v/>
      </c>
      <c r="O49" s="200" t="str">
        <f t="shared" si="2"/>
        <v/>
      </c>
      <c r="P49" s="200" t="str">
        <f t="shared" si="3"/>
        <v/>
      </c>
      <c r="Q49" s="200" t="str">
        <f t="shared" si="4"/>
        <v/>
      </c>
      <c r="S49" s="200" t="str">
        <f t="shared" si="5"/>
        <v/>
      </c>
      <c r="T49" s="200" t="str">
        <f t="shared" si="6"/>
        <v/>
      </c>
      <c r="U49" s="200" t="str">
        <f t="shared" si="7"/>
        <v/>
      </c>
      <c r="W49" s="200" t="str">
        <f t="shared" si="8"/>
        <v/>
      </c>
      <c r="X49" s="200" t="str">
        <f t="shared" si="9"/>
        <v/>
      </c>
      <c r="Y49" s="200" t="str">
        <f t="shared" si="10"/>
        <v/>
      </c>
    </row>
    <row r="50" spans="1:25" s="8" customFormat="1">
      <c r="A50" s="197">
        <f t="shared" si="11"/>
        <v>40</v>
      </c>
      <c r="B50" s="199"/>
      <c r="C50" s="199"/>
      <c r="D50" s="199"/>
      <c r="E50" s="199"/>
      <c r="F50" s="199"/>
      <c r="G50" s="199"/>
      <c r="H50" s="199"/>
      <c r="I50" s="199"/>
      <c r="J50" s="199"/>
      <c r="K50" s="199" t="str">
        <f t="shared" si="0"/>
        <v/>
      </c>
      <c r="L50" s="199"/>
      <c r="M50" s="199" t="str">
        <f t="shared" si="1"/>
        <v/>
      </c>
      <c r="O50" s="200" t="str">
        <f t="shared" si="2"/>
        <v/>
      </c>
      <c r="P50" s="200" t="str">
        <f t="shared" si="3"/>
        <v/>
      </c>
      <c r="Q50" s="200" t="str">
        <f t="shared" si="4"/>
        <v/>
      </c>
      <c r="S50" s="200" t="str">
        <f t="shared" si="5"/>
        <v/>
      </c>
      <c r="T50" s="200" t="str">
        <f t="shared" si="6"/>
        <v/>
      </c>
      <c r="U50" s="200" t="str">
        <f t="shared" si="7"/>
        <v/>
      </c>
      <c r="W50" s="200" t="str">
        <f t="shared" si="8"/>
        <v/>
      </c>
      <c r="X50" s="200" t="str">
        <f t="shared" si="9"/>
        <v/>
      </c>
      <c r="Y50" s="200" t="str">
        <f t="shared" si="10"/>
        <v/>
      </c>
    </row>
    <row r="51" spans="1:25" s="8" customFormat="1">
      <c r="A51" s="197">
        <f>A50+1</f>
        <v>41</v>
      </c>
      <c r="B51" s="199"/>
      <c r="C51" s="199"/>
      <c r="D51" s="199"/>
      <c r="E51" s="199"/>
      <c r="F51" s="199"/>
      <c r="G51" s="199"/>
      <c r="H51" s="199"/>
      <c r="I51" s="199"/>
      <c r="J51" s="199"/>
      <c r="K51" s="199" t="str">
        <f t="shared" ref="K51:K60" si="12">IF(L51&lt;&gt;"",IF(OR(L51&lt;$H$7,L51&gt;$E$7),0,1),"")</f>
        <v/>
      </c>
      <c r="L51" s="199"/>
      <c r="M51" s="199" t="str">
        <f t="shared" ref="M51:M60" si="13">IF(B51&lt;&gt;"",IF(SUM(B51:J51)=9,"+",IF(SUM(B51:J51)=0,"-","x")),"")</f>
        <v/>
      </c>
      <c r="O51" s="200" t="str">
        <f t="shared" ref="O51:O60" si="14">IF(B51&lt;&gt;"",IF(AND(B51=0,E51=0),"a",IF(AND(B51=1,E51=0),"b",IF(AND(B51=0,E51=1),"c","d"))),"")</f>
        <v/>
      </c>
      <c r="P51" s="200" t="str">
        <f t="shared" ref="P51:P60" si="15">IF(C51&lt;&gt;"",IF(AND(C51=0,F51=0),"a",IF(AND(C51=1,F51=0),"b",IF(AND(C51=0,F51=1),"c","d"))),"")</f>
        <v/>
      </c>
      <c r="Q51" s="200" t="str">
        <f t="shared" ref="Q51:Q60" si="16">IF(D51&lt;&gt;"",IF(AND(D51=0,G51=0),"a",IF(AND(D51=1,G51=0),"b",IF(AND(D51=0,G51=1),"c","d"))),"")</f>
        <v/>
      </c>
      <c r="S51" s="200" t="str">
        <f t="shared" ref="S51:S60" si="17">IF(E51&lt;&gt;"",IF(AND(E51=0,H51=0),"a",IF(AND(E51=1,H51=0),"b",IF(AND(E51=0,H51=1),"c","d"))),"")</f>
        <v/>
      </c>
      <c r="T51" s="200" t="str">
        <f t="shared" ref="T51:T60" si="18">IF(F51&lt;&gt;"",IF(AND(F51=0,I51=0),"a",IF(AND(F51=1,I51=0),"b",IF(AND(F51=0,I51=1),"c","d"))),"")</f>
        <v/>
      </c>
      <c r="U51" s="200" t="str">
        <f t="shared" ref="U51:U60" si="19">IF(G51&lt;&gt;"",IF(AND(G51=0,J51=0),"a",IF(AND(G51=1,J51=0),"b",IF(AND(G51=0,J51=1),"c","d"))),"")</f>
        <v/>
      </c>
      <c r="W51" s="200" t="str">
        <f t="shared" ref="W51:W60" si="20">IF(B51&lt;&gt;"",IF(AND(B51=0,H51=0),"a",IF(AND(B51=1,H51=0),"b",IF(AND(B51=0,H51=1),"c","d"))),"")</f>
        <v/>
      </c>
      <c r="X51" s="200" t="str">
        <f t="shared" ref="X51:X60" si="21">IF(C51&lt;&gt;"",IF(AND(C51=0,I51=0),"a",IF(AND(C51=1,I51=0),"b",IF(AND(C51=0,I51=1),"c","d"))),"")</f>
        <v/>
      </c>
      <c r="Y51" s="200" t="str">
        <f t="shared" ref="Y51:Y60" si="22">IF(D51&lt;&gt;"",IF(AND(D51=0,J51=0),"a",IF(AND(D51=1,J51=0),"b",IF(AND(D51=0,J51=1),"c","d"))),"")</f>
        <v/>
      </c>
    </row>
    <row r="52" spans="1:25" s="8" customFormat="1">
      <c r="A52" s="197">
        <f t="shared" ref="A52:A60" si="23">A51+1</f>
        <v>42</v>
      </c>
      <c r="B52" s="199"/>
      <c r="C52" s="199"/>
      <c r="D52" s="199"/>
      <c r="E52" s="199"/>
      <c r="F52" s="199"/>
      <c r="G52" s="199"/>
      <c r="H52" s="199"/>
      <c r="I52" s="199"/>
      <c r="J52" s="199"/>
      <c r="K52" s="199" t="str">
        <f t="shared" si="12"/>
        <v/>
      </c>
      <c r="L52" s="199"/>
      <c r="M52" s="199" t="str">
        <f t="shared" si="13"/>
        <v/>
      </c>
      <c r="O52" s="200" t="str">
        <f t="shared" si="14"/>
        <v/>
      </c>
      <c r="P52" s="200" t="str">
        <f t="shared" si="15"/>
        <v/>
      </c>
      <c r="Q52" s="200" t="str">
        <f t="shared" si="16"/>
        <v/>
      </c>
      <c r="S52" s="200" t="str">
        <f t="shared" si="17"/>
        <v/>
      </c>
      <c r="T52" s="200" t="str">
        <f t="shared" si="18"/>
        <v/>
      </c>
      <c r="U52" s="200" t="str">
        <f t="shared" si="19"/>
        <v/>
      </c>
      <c r="W52" s="200" t="str">
        <f t="shared" si="20"/>
        <v/>
      </c>
      <c r="X52" s="200" t="str">
        <f t="shared" si="21"/>
        <v/>
      </c>
      <c r="Y52" s="200" t="str">
        <f t="shared" si="22"/>
        <v/>
      </c>
    </row>
    <row r="53" spans="1:25" s="8" customFormat="1">
      <c r="A53" s="197">
        <f t="shared" si="23"/>
        <v>43</v>
      </c>
      <c r="B53" s="199"/>
      <c r="C53" s="199"/>
      <c r="D53" s="199"/>
      <c r="E53" s="199"/>
      <c r="F53" s="199"/>
      <c r="G53" s="199"/>
      <c r="H53" s="199"/>
      <c r="I53" s="199"/>
      <c r="J53" s="199"/>
      <c r="K53" s="199" t="str">
        <f t="shared" si="12"/>
        <v/>
      </c>
      <c r="L53" s="199"/>
      <c r="M53" s="199" t="str">
        <f t="shared" si="13"/>
        <v/>
      </c>
      <c r="O53" s="200" t="str">
        <f t="shared" si="14"/>
        <v/>
      </c>
      <c r="P53" s="200" t="str">
        <f t="shared" si="15"/>
        <v/>
      </c>
      <c r="Q53" s="200" t="str">
        <f t="shared" si="16"/>
        <v/>
      </c>
      <c r="S53" s="200" t="str">
        <f t="shared" si="17"/>
        <v/>
      </c>
      <c r="T53" s="200" t="str">
        <f t="shared" si="18"/>
        <v/>
      </c>
      <c r="U53" s="200" t="str">
        <f t="shared" si="19"/>
        <v/>
      </c>
      <c r="W53" s="200" t="str">
        <f t="shared" si="20"/>
        <v/>
      </c>
      <c r="X53" s="200" t="str">
        <f t="shared" si="21"/>
        <v/>
      </c>
      <c r="Y53" s="200" t="str">
        <f t="shared" si="22"/>
        <v/>
      </c>
    </row>
    <row r="54" spans="1:25" s="8" customFormat="1">
      <c r="A54" s="197">
        <f t="shared" si="23"/>
        <v>44</v>
      </c>
      <c r="B54" s="199"/>
      <c r="C54" s="199"/>
      <c r="D54" s="199"/>
      <c r="E54" s="199"/>
      <c r="F54" s="199"/>
      <c r="G54" s="199"/>
      <c r="H54" s="199"/>
      <c r="I54" s="199"/>
      <c r="J54" s="199"/>
      <c r="K54" s="199" t="str">
        <f t="shared" si="12"/>
        <v/>
      </c>
      <c r="L54" s="199"/>
      <c r="M54" s="199" t="str">
        <f t="shared" si="13"/>
        <v/>
      </c>
      <c r="O54" s="200" t="str">
        <f t="shared" si="14"/>
        <v/>
      </c>
      <c r="P54" s="200" t="str">
        <f t="shared" si="15"/>
        <v/>
      </c>
      <c r="Q54" s="200" t="str">
        <f t="shared" si="16"/>
        <v/>
      </c>
      <c r="S54" s="200" t="str">
        <f t="shared" si="17"/>
        <v/>
      </c>
      <c r="T54" s="200" t="str">
        <f t="shared" si="18"/>
        <v/>
      </c>
      <c r="U54" s="200" t="str">
        <f t="shared" si="19"/>
        <v/>
      </c>
      <c r="W54" s="200" t="str">
        <f t="shared" si="20"/>
        <v/>
      </c>
      <c r="X54" s="200" t="str">
        <f t="shared" si="21"/>
        <v/>
      </c>
      <c r="Y54" s="200" t="str">
        <f t="shared" si="22"/>
        <v/>
      </c>
    </row>
    <row r="55" spans="1:25" s="8" customFormat="1">
      <c r="A55" s="197">
        <f t="shared" si="23"/>
        <v>45</v>
      </c>
      <c r="B55" s="199"/>
      <c r="C55" s="199"/>
      <c r="D55" s="199"/>
      <c r="E55" s="199"/>
      <c r="F55" s="199"/>
      <c r="G55" s="199"/>
      <c r="H55" s="199"/>
      <c r="I55" s="199"/>
      <c r="J55" s="199"/>
      <c r="K55" s="199" t="str">
        <f t="shared" si="12"/>
        <v/>
      </c>
      <c r="L55" s="199"/>
      <c r="M55" s="199" t="str">
        <f t="shared" si="13"/>
        <v/>
      </c>
      <c r="O55" s="200" t="str">
        <f t="shared" si="14"/>
        <v/>
      </c>
      <c r="P55" s="200" t="str">
        <f t="shared" si="15"/>
        <v/>
      </c>
      <c r="Q55" s="200" t="str">
        <f t="shared" si="16"/>
        <v/>
      </c>
      <c r="S55" s="200" t="str">
        <f t="shared" si="17"/>
        <v/>
      </c>
      <c r="T55" s="200" t="str">
        <f t="shared" si="18"/>
        <v/>
      </c>
      <c r="U55" s="200" t="str">
        <f t="shared" si="19"/>
        <v/>
      </c>
      <c r="W55" s="200" t="str">
        <f t="shared" si="20"/>
        <v/>
      </c>
      <c r="X55" s="200" t="str">
        <f t="shared" si="21"/>
        <v/>
      </c>
      <c r="Y55" s="200" t="str">
        <f t="shared" si="22"/>
        <v/>
      </c>
    </row>
    <row r="56" spans="1:25" s="8" customFormat="1">
      <c r="A56" s="197">
        <f t="shared" si="23"/>
        <v>46</v>
      </c>
      <c r="B56" s="199"/>
      <c r="C56" s="199"/>
      <c r="D56" s="199"/>
      <c r="E56" s="199"/>
      <c r="F56" s="199"/>
      <c r="G56" s="199"/>
      <c r="H56" s="199"/>
      <c r="I56" s="199"/>
      <c r="J56" s="199"/>
      <c r="K56" s="199" t="str">
        <f t="shared" si="12"/>
        <v/>
      </c>
      <c r="L56" s="199"/>
      <c r="M56" s="199" t="str">
        <f t="shared" si="13"/>
        <v/>
      </c>
      <c r="O56" s="200" t="str">
        <f t="shared" si="14"/>
        <v/>
      </c>
      <c r="P56" s="200" t="str">
        <f t="shared" si="15"/>
        <v/>
      </c>
      <c r="Q56" s="200" t="str">
        <f t="shared" si="16"/>
        <v/>
      </c>
      <c r="S56" s="200" t="str">
        <f t="shared" si="17"/>
        <v/>
      </c>
      <c r="T56" s="200" t="str">
        <f t="shared" si="18"/>
        <v/>
      </c>
      <c r="U56" s="200" t="str">
        <f t="shared" si="19"/>
        <v/>
      </c>
      <c r="W56" s="200" t="str">
        <f t="shared" si="20"/>
        <v/>
      </c>
      <c r="X56" s="200" t="str">
        <f t="shared" si="21"/>
        <v/>
      </c>
      <c r="Y56" s="200" t="str">
        <f t="shared" si="22"/>
        <v/>
      </c>
    </row>
    <row r="57" spans="1:25" s="8" customFormat="1">
      <c r="A57" s="197">
        <f t="shared" si="23"/>
        <v>47</v>
      </c>
      <c r="B57" s="199"/>
      <c r="C57" s="199"/>
      <c r="D57" s="199"/>
      <c r="E57" s="199"/>
      <c r="F57" s="199"/>
      <c r="G57" s="199"/>
      <c r="H57" s="199"/>
      <c r="I57" s="199"/>
      <c r="J57" s="199"/>
      <c r="K57" s="199" t="str">
        <f t="shared" si="12"/>
        <v/>
      </c>
      <c r="L57" s="199"/>
      <c r="M57" s="199" t="str">
        <f t="shared" si="13"/>
        <v/>
      </c>
      <c r="O57" s="200" t="str">
        <f t="shared" si="14"/>
        <v/>
      </c>
      <c r="P57" s="200" t="str">
        <f t="shared" si="15"/>
        <v/>
      </c>
      <c r="Q57" s="200" t="str">
        <f t="shared" si="16"/>
        <v/>
      </c>
      <c r="S57" s="200" t="str">
        <f t="shared" si="17"/>
        <v/>
      </c>
      <c r="T57" s="200" t="str">
        <f t="shared" si="18"/>
        <v/>
      </c>
      <c r="U57" s="200" t="str">
        <f t="shared" si="19"/>
        <v/>
      </c>
      <c r="W57" s="200" t="str">
        <f t="shared" si="20"/>
        <v/>
      </c>
      <c r="X57" s="200" t="str">
        <f t="shared" si="21"/>
        <v/>
      </c>
      <c r="Y57" s="200" t="str">
        <f t="shared" si="22"/>
        <v/>
      </c>
    </row>
    <row r="58" spans="1:25" s="8" customFormat="1">
      <c r="A58" s="197">
        <f t="shared" si="23"/>
        <v>48</v>
      </c>
      <c r="B58" s="199"/>
      <c r="C58" s="199"/>
      <c r="D58" s="199"/>
      <c r="E58" s="199"/>
      <c r="F58" s="199"/>
      <c r="G58" s="199"/>
      <c r="H58" s="199"/>
      <c r="I58" s="199"/>
      <c r="J58" s="199"/>
      <c r="K58" s="199" t="str">
        <f t="shared" si="12"/>
        <v/>
      </c>
      <c r="L58" s="199"/>
      <c r="M58" s="199" t="str">
        <f t="shared" si="13"/>
        <v/>
      </c>
      <c r="O58" s="200" t="str">
        <f t="shared" si="14"/>
        <v/>
      </c>
      <c r="P58" s="200" t="str">
        <f t="shared" si="15"/>
        <v/>
      </c>
      <c r="Q58" s="200" t="str">
        <f t="shared" si="16"/>
        <v/>
      </c>
      <c r="S58" s="200" t="str">
        <f t="shared" si="17"/>
        <v/>
      </c>
      <c r="T58" s="200" t="str">
        <f t="shared" si="18"/>
        <v/>
      </c>
      <c r="U58" s="200" t="str">
        <f t="shared" si="19"/>
        <v/>
      </c>
      <c r="W58" s="200" t="str">
        <f t="shared" si="20"/>
        <v/>
      </c>
      <c r="X58" s="200" t="str">
        <f t="shared" si="21"/>
        <v/>
      </c>
      <c r="Y58" s="200" t="str">
        <f t="shared" si="22"/>
        <v/>
      </c>
    </row>
    <row r="59" spans="1:25" s="8" customFormat="1">
      <c r="A59" s="197">
        <f t="shared" si="23"/>
        <v>49</v>
      </c>
      <c r="B59" s="199"/>
      <c r="C59" s="199"/>
      <c r="D59" s="199"/>
      <c r="E59" s="199"/>
      <c r="F59" s="199"/>
      <c r="G59" s="199"/>
      <c r="H59" s="199"/>
      <c r="I59" s="199"/>
      <c r="J59" s="199"/>
      <c r="K59" s="199" t="str">
        <f t="shared" si="12"/>
        <v/>
      </c>
      <c r="L59" s="199"/>
      <c r="M59" s="199" t="str">
        <f t="shared" si="13"/>
        <v/>
      </c>
      <c r="O59" s="200" t="str">
        <f t="shared" si="14"/>
        <v/>
      </c>
      <c r="P59" s="200" t="str">
        <f t="shared" si="15"/>
        <v/>
      </c>
      <c r="Q59" s="200" t="str">
        <f t="shared" si="16"/>
        <v/>
      </c>
      <c r="S59" s="200" t="str">
        <f t="shared" si="17"/>
        <v/>
      </c>
      <c r="T59" s="200" t="str">
        <f t="shared" si="18"/>
        <v/>
      </c>
      <c r="U59" s="200" t="str">
        <f t="shared" si="19"/>
        <v/>
      </c>
      <c r="W59" s="200" t="str">
        <f t="shared" si="20"/>
        <v/>
      </c>
      <c r="X59" s="200" t="str">
        <f t="shared" si="21"/>
        <v/>
      </c>
      <c r="Y59" s="200" t="str">
        <f t="shared" si="22"/>
        <v/>
      </c>
    </row>
    <row r="60" spans="1:25" s="8" customFormat="1">
      <c r="A60" s="197">
        <f t="shared" si="23"/>
        <v>50</v>
      </c>
      <c r="B60" s="199"/>
      <c r="C60" s="199"/>
      <c r="D60" s="199"/>
      <c r="E60" s="199"/>
      <c r="F60" s="199"/>
      <c r="G60" s="199"/>
      <c r="H60" s="199"/>
      <c r="I60" s="199"/>
      <c r="J60" s="199"/>
      <c r="K60" s="199" t="str">
        <f t="shared" si="12"/>
        <v/>
      </c>
      <c r="L60" s="199"/>
      <c r="M60" s="199" t="str">
        <f t="shared" si="13"/>
        <v/>
      </c>
      <c r="O60" s="200" t="str">
        <f t="shared" si="14"/>
        <v/>
      </c>
      <c r="P60" s="200" t="str">
        <f t="shared" si="15"/>
        <v/>
      </c>
      <c r="Q60" s="200" t="str">
        <f t="shared" si="16"/>
        <v/>
      </c>
      <c r="S60" s="200" t="str">
        <f t="shared" si="17"/>
        <v/>
      </c>
      <c r="T60" s="200" t="str">
        <f t="shared" si="18"/>
        <v/>
      </c>
      <c r="U60" s="200" t="str">
        <f t="shared" si="19"/>
        <v/>
      </c>
      <c r="W60" s="200" t="str">
        <f t="shared" si="20"/>
        <v/>
      </c>
      <c r="X60" s="200" t="str">
        <f t="shared" si="21"/>
        <v/>
      </c>
      <c r="Y60" s="200" t="str">
        <f t="shared" si="22"/>
        <v/>
      </c>
    </row>
    <row r="62" spans="1:25" ht="20.25">
      <c r="B62" s="201" t="s">
        <v>262</v>
      </c>
    </row>
    <row r="64" spans="1:25" ht="15.75">
      <c r="B64" s="1485" t="s">
        <v>263</v>
      </c>
      <c r="C64" s="1485"/>
      <c r="D64" s="1485"/>
      <c r="E64" s="1485"/>
      <c r="F64" s="1485"/>
      <c r="G64" s="1485"/>
      <c r="H64" s="1485"/>
      <c r="I64" s="1485"/>
      <c r="J64" s="1485"/>
      <c r="K64" s="1485"/>
    </row>
    <row r="65" spans="1:26" s="8" customFormat="1">
      <c r="A65" s="200"/>
      <c r="B65" s="202"/>
      <c r="C65" s="202"/>
      <c r="D65" s="202"/>
      <c r="E65" s="202"/>
      <c r="F65" s="202"/>
      <c r="G65" s="202"/>
      <c r="H65" s="202"/>
      <c r="I65" s="202"/>
      <c r="J65" s="202"/>
      <c r="K65" s="202"/>
      <c r="L65" s="200"/>
      <c r="M65" s="200"/>
      <c r="N65" s="10"/>
      <c r="O65" s="31"/>
      <c r="P65" s="31"/>
      <c r="Q65" s="31"/>
      <c r="R65" s="10"/>
      <c r="S65" s="10"/>
      <c r="T65" s="10"/>
      <c r="U65" s="10"/>
      <c r="V65" s="10"/>
      <c r="W65" s="10"/>
      <c r="X65" s="10"/>
      <c r="Y65" s="10"/>
    </row>
    <row r="66" spans="1:26">
      <c r="G66" s="888" t="s">
        <v>218</v>
      </c>
      <c r="H66" s="888"/>
      <c r="I66" s="888"/>
      <c r="J66" s="888"/>
      <c r="K66" s="1479" t="s">
        <v>264</v>
      </c>
      <c r="L66" s="203"/>
      <c r="N66" s="5"/>
      <c r="Q66" s="10"/>
      <c r="R66" s="31"/>
      <c r="S66" s="31"/>
      <c r="T66" s="31"/>
      <c r="W66" s="31"/>
      <c r="X66" s="31"/>
      <c r="Z66" s="10"/>
    </row>
    <row r="67" spans="1:26">
      <c r="G67" s="888">
        <v>0</v>
      </c>
      <c r="H67" s="888"/>
      <c r="I67" s="888">
        <v>1</v>
      </c>
      <c r="J67" s="888"/>
      <c r="K67" s="1480"/>
      <c r="L67" s="203"/>
      <c r="N67" s="5"/>
      <c r="Q67" s="10"/>
      <c r="R67" s="31"/>
      <c r="S67" s="31"/>
      <c r="T67" s="31"/>
      <c r="W67" s="31"/>
      <c r="X67" s="31"/>
      <c r="Z67" s="10"/>
    </row>
    <row r="68" spans="1:26">
      <c r="B68" s="1462" t="s">
        <v>265</v>
      </c>
      <c r="C68" s="204">
        <v>0</v>
      </c>
      <c r="D68" s="205" t="s">
        <v>266</v>
      </c>
      <c r="E68" s="206"/>
      <c r="F68" s="207"/>
      <c r="G68" s="1467">
        <f>COUNTIF($O$11:$Q$60,"=a")</f>
        <v>0</v>
      </c>
      <c r="H68" s="1468"/>
      <c r="I68" s="1467">
        <f>COUNTIF($O$11:$Q$60,"=c")</f>
        <v>0</v>
      </c>
      <c r="J68" s="1468"/>
      <c r="K68" s="208">
        <f>SUM(G68:J68)</f>
        <v>0</v>
      </c>
      <c r="N68" s="5"/>
      <c r="Q68" s="10"/>
      <c r="R68" s="31"/>
      <c r="S68" s="31"/>
      <c r="T68" s="31"/>
      <c r="W68" s="31"/>
      <c r="X68" s="31"/>
      <c r="Z68" s="10"/>
    </row>
    <row r="69" spans="1:26">
      <c r="B69" s="1462"/>
      <c r="C69" s="158"/>
      <c r="D69" s="209" t="s">
        <v>267</v>
      </c>
      <c r="E69" s="135"/>
      <c r="F69" s="210"/>
      <c r="G69" s="1469" t="str">
        <f>IF(K72&lt;&gt;0,K68/K72*G72,"")</f>
        <v/>
      </c>
      <c r="H69" s="1470"/>
      <c r="I69" s="1469" t="str">
        <f>IF(K72&lt;&gt;0,K68/K72*I72,"")</f>
        <v/>
      </c>
      <c r="J69" s="1470"/>
      <c r="K69" s="211" t="str">
        <f>IF(G69&lt;&gt;"",G69+I69,"")</f>
        <v/>
      </c>
      <c r="L69" s="212"/>
      <c r="N69" s="5"/>
      <c r="Q69" s="10"/>
      <c r="R69" s="31"/>
      <c r="S69" s="31"/>
      <c r="T69" s="31"/>
      <c r="W69" s="31"/>
      <c r="X69" s="31"/>
      <c r="Z69" s="10"/>
    </row>
    <row r="70" spans="1:26">
      <c r="B70" s="1462"/>
      <c r="C70" s="204">
        <v>1</v>
      </c>
      <c r="D70" s="205" t="s">
        <v>266</v>
      </c>
      <c r="E70" s="206"/>
      <c r="F70" s="207"/>
      <c r="G70" s="1467">
        <f>COUNTIF($O$11:$Q$60,"=b")</f>
        <v>0</v>
      </c>
      <c r="H70" s="1468"/>
      <c r="I70" s="1467">
        <f>COUNTIF($O$11:$Q$60,"=d")</f>
        <v>0</v>
      </c>
      <c r="J70" s="1468"/>
      <c r="K70" s="208">
        <f>SUM(G70:J70)</f>
        <v>0</v>
      </c>
      <c r="N70" s="5"/>
      <c r="Q70" s="10"/>
      <c r="R70" s="31"/>
      <c r="S70" s="31"/>
      <c r="T70" s="31"/>
      <c r="W70" s="31"/>
      <c r="X70" s="31"/>
      <c r="Z70" s="10"/>
    </row>
    <row r="71" spans="1:26">
      <c r="B71" s="1462"/>
      <c r="C71" s="158"/>
      <c r="D71" s="209" t="s">
        <v>267</v>
      </c>
      <c r="E71" s="135"/>
      <c r="F71" s="210"/>
      <c r="G71" s="1469" t="str">
        <f>IF(K72&lt;&gt;0,K70/K72*G72,"")</f>
        <v/>
      </c>
      <c r="H71" s="1470"/>
      <c r="I71" s="1469" t="str">
        <f>IF(K72&lt;&gt;0,K70/K72*I72,"")</f>
        <v/>
      </c>
      <c r="J71" s="1470"/>
      <c r="K71" s="211" t="str">
        <f>IF(G71&lt;&gt;"",G71+I71,"")</f>
        <v/>
      </c>
      <c r="L71" s="212"/>
      <c r="N71" s="5"/>
      <c r="Q71" s="10"/>
      <c r="R71" s="31"/>
      <c r="S71" s="31"/>
      <c r="T71" s="31"/>
      <c r="W71" s="31"/>
      <c r="X71" s="31"/>
      <c r="Z71" s="10"/>
    </row>
    <row r="72" spans="1:26">
      <c r="B72" s="1463" t="s">
        <v>264</v>
      </c>
      <c r="C72" s="1464"/>
      <c r="D72" s="205" t="s">
        <v>266</v>
      </c>
      <c r="E72" s="206"/>
      <c r="F72" s="207"/>
      <c r="G72" s="1467">
        <f>G68+G70</f>
        <v>0</v>
      </c>
      <c r="H72" s="1468"/>
      <c r="I72" s="1467">
        <f>I68+I70</f>
        <v>0</v>
      </c>
      <c r="J72" s="1468"/>
      <c r="K72" s="208">
        <f>K68+K70</f>
        <v>0</v>
      </c>
      <c r="N72" s="213"/>
      <c r="O72" s="10"/>
      <c r="R72" s="31"/>
      <c r="Z72" s="10"/>
    </row>
    <row r="73" spans="1:26">
      <c r="B73" s="1465"/>
      <c r="C73" s="1466"/>
      <c r="D73" s="209" t="s">
        <v>267</v>
      </c>
      <c r="E73" s="135"/>
      <c r="F73" s="210"/>
      <c r="G73" s="1469" t="str">
        <f>IF(G69&lt;&gt;"",G69+G71,"")</f>
        <v/>
      </c>
      <c r="H73" s="1470"/>
      <c r="I73" s="1469" t="str">
        <f>IF(I69&lt;&gt;"",I69+I71,"")</f>
        <v/>
      </c>
      <c r="J73" s="1470"/>
      <c r="K73" s="211" t="str">
        <f>IF(K69&lt;&gt;"",K69+K71,"")</f>
        <v/>
      </c>
      <c r="L73" s="212"/>
      <c r="N73" s="5"/>
      <c r="O73" s="10"/>
      <c r="R73" s="31"/>
      <c r="Z73" s="10"/>
    </row>
    <row r="76" spans="1:26" ht="15.75">
      <c r="B76" s="1485" t="s">
        <v>268</v>
      </c>
      <c r="C76" s="1485"/>
      <c r="D76" s="1485"/>
      <c r="E76" s="1485"/>
      <c r="F76" s="1485"/>
      <c r="G76" s="1485"/>
      <c r="H76" s="1485"/>
      <c r="I76" s="1485"/>
      <c r="J76" s="1485"/>
      <c r="K76" s="1485"/>
    </row>
    <row r="77" spans="1:26">
      <c r="B77" s="202"/>
      <c r="C77" s="202"/>
      <c r="D77" s="202"/>
      <c r="E77" s="202"/>
      <c r="F77" s="202"/>
      <c r="G77" s="202"/>
      <c r="H77" s="202"/>
      <c r="I77" s="202"/>
      <c r="J77" s="202"/>
      <c r="K77" s="202"/>
    </row>
    <row r="78" spans="1:26">
      <c r="G78" s="888" t="s">
        <v>16</v>
      </c>
      <c r="H78" s="888"/>
      <c r="I78" s="888"/>
      <c r="J78" s="888"/>
      <c r="K78" s="1479" t="s">
        <v>264</v>
      </c>
      <c r="L78" s="203"/>
      <c r="N78" s="5"/>
      <c r="O78" s="10"/>
      <c r="R78" s="31"/>
      <c r="Z78" s="10"/>
    </row>
    <row r="79" spans="1:26">
      <c r="G79" s="888">
        <v>0</v>
      </c>
      <c r="H79" s="888"/>
      <c r="I79" s="888">
        <v>1</v>
      </c>
      <c r="J79" s="888"/>
      <c r="K79" s="1480"/>
      <c r="L79" s="203"/>
      <c r="N79" s="5"/>
      <c r="O79" s="10"/>
      <c r="R79" s="31"/>
      <c r="Z79" s="10"/>
    </row>
    <row r="80" spans="1:26">
      <c r="B80" s="1462" t="s">
        <v>218</v>
      </c>
      <c r="C80" s="204">
        <v>0</v>
      </c>
      <c r="D80" s="205" t="s">
        <v>266</v>
      </c>
      <c r="E80" s="206"/>
      <c r="F80" s="207"/>
      <c r="G80" s="1473">
        <f>COUNTIF($S$11:$U$60,"=a")</f>
        <v>0</v>
      </c>
      <c r="H80" s="1474"/>
      <c r="I80" s="1473">
        <f>COUNTIF($S$11:$U$60,"=c")</f>
        <v>0</v>
      </c>
      <c r="J80" s="1474"/>
      <c r="K80" s="208">
        <f>SUM(G80:J80)</f>
        <v>0</v>
      </c>
      <c r="N80" s="5"/>
      <c r="O80" s="10"/>
      <c r="R80" s="31"/>
      <c r="Z80" s="10"/>
    </row>
    <row r="81" spans="2:26">
      <c r="B81" s="1462"/>
      <c r="C81" s="158"/>
      <c r="D81" s="209" t="s">
        <v>267</v>
      </c>
      <c r="E81" s="135"/>
      <c r="F81" s="210"/>
      <c r="G81" s="1469" t="str">
        <f>IF(K84&lt;&gt;0,K80/K84*G84,"")</f>
        <v/>
      </c>
      <c r="H81" s="1470"/>
      <c r="I81" s="1469" t="str">
        <f>IF(K84&lt;&gt;0,K80/K84*I84,"")</f>
        <v/>
      </c>
      <c r="J81" s="1470"/>
      <c r="K81" s="211" t="str">
        <f>IF(G81&lt;&gt;"",G81+I81,"")</f>
        <v/>
      </c>
      <c r="L81" s="212"/>
      <c r="N81" s="5"/>
      <c r="O81" s="10"/>
      <c r="R81" s="31"/>
      <c r="Z81" s="10"/>
    </row>
    <row r="82" spans="2:26">
      <c r="B82" s="1462"/>
      <c r="C82" s="204">
        <v>1</v>
      </c>
      <c r="D82" s="205" t="s">
        <v>266</v>
      </c>
      <c r="E82" s="206"/>
      <c r="F82" s="207"/>
      <c r="G82" s="1473">
        <f>COUNTIF($S$11:$U$60,"=b")</f>
        <v>0</v>
      </c>
      <c r="H82" s="1474"/>
      <c r="I82" s="1473">
        <f>COUNTIF($S$11:$U$60,"=d")</f>
        <v>0</v>
      </c>
      <c r="J82" s="1474"/>
      <c r="K82" s="208">
        <f>SUM(G82:J82)</f>
        <v>0</v>
      </c>
      <c r="N82" s="5"/>
      <c r="O82" s="10"/>
      <c r="R82" s="31"/>
      <c r="Z82" s="10"/>
    </row>
    <row r="83" spans="2:26">
      <c r="B83" s="1462"/>
      <c r="C83" s="158"/>
      <c r="D83" s="209" t="s">
        <v>267</v>
      </c>
      <c r="E83" s="135"/>
      <c r="F83" s="210"/>
      <c r="G83" s="1469" t="str">
        <f>IF(K84&lt;&gt;0,K82/K84*G84,"")</f>
        <v/>
      </c>
      <c r="H83" s="1470"/>
      <c r="I83" s="1469" t="str">
        <f>IF(K84&lt;&gt;0,K82/K84*I84,"")</f>
        <v/>
      </c>
      <c r="J83" s="1470"/>
      <c r="K83" s="211" t="str">
        <f>IF(G83&lt;&gt;"",G83+I83,"")</f>
        <v/>
      </c>
      <c r="L83" s="212"/>
      <c r="N83" s="5"/>
      <c r="O83" s="10"/>
      <c r="R83" s="31"/>
      <c r="Z83" s="10"/>
    </row>
    <row r="84" spans="2:26">
      <c r="B84" s="1463" t="s">
        <v>264</v>
      </c>
      <c r="C84" s="1464"/>
      <c r="D84" s="205" t="s">
        <v>266</v>
      </c>
      <c r="E84" s="206"/>
      <c r="F84" s="207"/>
      <c r="G84" s="1467">
        <f>G80+G82</f>
        <v>0</v>
      </c>
      <c r="H84" s="1468"/>
      <c r="I84" s="1467">
        <f>I80+I82</f>
        <v>0</v>
      </c>
      <c r="J84" s="1468"/>
      <c r="K84" s="208">
        <f>K80+K82</f>
        <v>0</v>
      </c>
      <c r="N84" s="5"/>
      <c r="O84" s="10"/>
      <c r="R84" s="31"/>
      <c r="Z84" s="10"/>
    </row>
    <row r="85" spans="2:26">
      <c r="B85" s="1465"/>
      <c r="C85" s="1466"/>
      <c r="D85" s="209" t="s">
        <v>267</v>
      </c>
      <c r="E85" s="135"/>
      <c r="F85" s="210"/>
      <c r="G85" s="1469" t="str">
        <f>IF(G81&lt;&gt;"",G81+G83,"")</f>
        <v/>
      </c>
      <c r="H85" s="1470"/>
      <c r="I85" s="1469" t="str">
        <f>IF(I81&lt;&gt;"",I81+I83,"")</f>
        <v/>
      </c>
      <c r="J85" s="1470"/>
      <c r="K85" s="211" t="str">
        <f>IF(K81&lt;&gt;"",K81+K83,"")</f>
        <v/>
      </c>
      <c r="L85" s="212"/>
      <c r="N85" s="5"/>
      <c r="O85" s="10"/>
      <c r="R85" s="31"/>
      <c r="Z85" s="10"/>
    </row>
    <row r="88" spans="2:26" ht="15.75">
      <c r="B88" s="1485" t="s">
        <v>269</v>
      </c>
      <c r="C88" s="1485"/>
      <c r="D88" s="1485"/>
      <c r="E88" s="1485"/>
      <c r="F88" s="1485"/>
      <c r="G88" s="1485"/>
      <c r="H88" s="1485"/>
      <c r="I88" s="1485"/>
      <c r="J88" s="1485"/>
      <c r="K88" s="1485"/>
    </row>
    <row r="89" spans="2:26">
      <c r="B89" s="202"/>
      <c r="C89" s="202"/>
      <c r="D89" s="202"/>
      <c r="E89" s="202"/>
      <c r="F89" s="202"/>
      <c r="G89" s="202"/>
      <c r="H89" s="202"/>
      <c r="I89" s="202"/>
      <c r="J89" s="202"/>
      <c r="K89" s="202"/>
    </row>
    <row r="90" spans="2:26">
      <c r="G90" s="888" t="s">
        <v>16</v>
      </c>
      <c r="H90" s="888"/>
      <c r="I90" s="888"/>
      <c r="J90" s="888"/>
      <c r="K90" s="1479" t="s">
        <v>264</v>
      </c>
      <c r="L90" s="203"/>
      <c r="N90" s="5"/>
      <c r="O90" s="10"/>
      <c r="R90" s="31"/>
      <c r="Z90" s="10"/>
    </row>
    <row r="91" spans="2:26">
      <c r="G91" s="888">
        <v>0</v>
      </c>
      <c r="H91" s="888"/>
      <c r="I91" s="888">
        <v>1</v>
      </c>
      <c r="J91" s="888"/>
      <c r="K91" s="1480"/>
      <c r="L91" s="203"/>
      <c r="N91" s="5"/>
      <c r="O91" s="10"/>
      <c r="R91" s="31"/>
      <c r="Z91" s="10"/>
    </row>
    <row r="92" spans="2:26">
      <c r="B92" s="1462" t="s">
        <v>265</v>
      </c>
      <c r="C92" s="204">
        <v>0</v>
      </c>
      <c r="D92" s="205" t="s">
        <v>266</v>
      </c>
      <c r="E92" s="206"/>
      <c r="F92" s="207"/>
      <c r="G92" s="1473">
        <f>COUNTIF($W$11:$Y$60,"=a")</f>
        <v>0</v>
      </c>
      <c r="H92" s="1474"/>
      <c r="I92" s="1473">
        <f>COUNTIF($W$11:$Y$60,"=c")</f>
        <v>0</v>
      </c>
      <c r="J92" s="1474"/>
      <c r="K92" s="208">
        <f>SUM(G92:J92)</f>
        <v>0</v>
      </c>
      <c r="N92" s="5"/>
      <c r="O92" s="10"/>
      <c r="R92" s="31"/>
      <c r="Z92" s="10"/>
    </row>
    <row r="93" spans="2:26">
      <c r="B93" s="1462"/>
      <c r="C93" s="158"/>
      <c r="D93" s="209" t="s">
        <v>267</v>
      </c>
      <c r="E93" s="135"/>
      <c r="F93" s="210"/>
      <c r="G93" s="1469" t="str">
        <f>IF(K96&lt;&gt;0,K92/K96*G96,"")</f>
        <v/>
      </c>
      <c r="H93" s="1470"/>
      <c r="I93" s="1469" t="str">
        <f>IF(K96&lt;&gt;0,K92/K96*I96,"")</f>
        <v/>
      </c>
      <c r="J93" s="1470"/>
      <c r="K93" s="211" t="str">
        <f>IF(G93&lt;&gt;"",G93+I93,"")</f>
        <v/>
      </c>
      <c r="L93" s="212"/>
      <c r="N93" s="5"/>
      <c r="O93" s="10"/>
      <c r="R93" s="31"/>
      <c r="Z93" s="10"/>
    </row>
    <row r="94" spans="2:26">
      <c r="B94" s="1462"/>
      <c r="C94" s="204">
        <v>1</v>
      </c>
      <c r="D94" s="205" t="s">
        <v>266</v>
      </c>
      <c r="E94" s="206"/>
      <c r="F94" s="207"/>
      <c r="G94" s="1473">
        <f>COUNTIF($W$11:$Y$60,"=b")</f>
        <v>0</v>
      </c>
      <c r="H94" s="1474"/>
      <c r="I94" s="1473">
        <f>COUNTIF($W$11:$Y$60,"=d")</f>
        <v>0</v>
      </c>
      <c r="J94" s="1474"/>
      <c r="K94" s="208">
        <f>SUM(G94:J94)</f>
        <v>0</v>
      </c>
      <c r="N94" s="5"/>
      <c r="O94" s="10"/>
      <c r="R94" s="31"/>
      <c r="Z94" s="10"/>
    </row>
    <row r="95" spans="2:26">
      <c r="B95" s="1462"/>
      <c r="C95" s="158"/>
      <c r="D95" s="209" t="s">
        <v>267</v>
      </c>
      <c r="E95" s="135"/>
      <c r="F95" s="210"/>
      <c r="G95" s="1469" t="str">
        <f>IF(K96&lt;&gt;0,K94/K96*G96,"")</f>
        <v/>
      </c>
      <c r="H95" s="1470"/>
      <c r="I95" s="1469" t="str">
        <f>IF(K96&lt;&gt;0,K94/K96*I96,"")</f>
        <v/>
      </c>
      <c r="J95" s="1470"/>
      <c r="K95" s="211" t="str">
        <f>IF(G95&lt;&gt;"",G95+I95,"")</f>
        <v/>
      </c>
      <c r="L95" s="212"/>
      <c r="N95" s="5"/>
      <c r="O95" s="10"/>
      <c r="R95" s="31"/>
      <c r="Z95" s="10"/>
    </row>
    <row r="96" spans="2:26">
      <c r="B96" s="1463" t="s">
        <v>264</v>
      </c>
      <c r="C96" s="1464"/>
      <c r="D96" s="205" t="s">
        <v>266</v>
      </c>
      <c r="E96" s="206"/>
      <c r="F96" s="207"/>
      <c r="G96" s="1467">
        <f>G92+G94</f>
        <v>0</v>
      </c>
      <c r="H96" s="1468"/>
      <c r="I96" s="1467">
        <f>I92+I94</f>
        <v>0</v>
      </c>
      <c r="J96" s="1468"/>
      <c r="K96" s="208">
        <f>K92+K94</f>
        <v>0</v>
      </c>
      <c r="N96" s="5"/>
      <c r="O96" s="10"/>
      <c r="R96" s="31"/>
      <c r="Z96" s="10"/>
    </row>
    <row r="97" spans="2:26">
      <c r="B97" s="1465"/>
      <c r="C97" s="1466"/>
      <c r="D97" s="209" t="s">
        <v>267</v>
      </c>
      <c r="E97" s="135"/>
      <c r="F97" s="210"/>
      <c r="G97" s="1469" t="str">
        <f>IF(G93&lt;&gt;"",G93+G95,"")</f>
        <v/>
      </c>
      <c r="H97" s="1470"/>
      <c r="I97" s="1469" t="str">
        <f>IF(I93&lt;&gt;"",I93+I95,"")</f>
        <v/>
      </c>
      <c r="J97" s="1470"/>
      <c r="K97" s="211" t="str">
        <f>IF(K93&lt;&gt;"",K93+K95,"")</f>
        <v/>
      </c>
      <c r="L97" s="212"/>
      <c r="N97" s="5"/>
      <c r="O97" s="10"/>
      <c r="R97" s="31"/>
      <c r="Z97" s="10"/>
    </row>
    <row r="100" spans="2:26">
      <c r="B100" s="1471" t="s">
        <v>270</v>
      </c>
      <c r="C100" s="1472"/>
      <c r="D100" s="888" t="s">
        <v>265</v>
      </c>
      <c r="E100" s="888"/>
      <c r="F100" s="888" t="s">
        <v>218</v>
      </c>
      <c r="G100" s="888"/>
      <c r="H100" s="888" t="s">
        <v>16</v>
      </c>
      <c r="I100" s="888"/>
      <c r="K100" s="2"/>
      <c r="L100" s="2"/>
    </row>
    <row r="101" spans="2:26">
      <c r="B101" s="888" t="s">
        <v>265</v>
      </c>
      <c r="C101" s="888"/>
      <c r="D101" s="1475" t="s">
        <v>271</v>
      </c>
      <c r="E101" s="1476"/>
      <c r="F101" s="1460" t="str">
        <f>IF(G72&lt;&gt;0,((G68+I70)/K72-(G69+I71)/K73)/(1-(G69+I71)/K73),"")</f>
        <v/>
      </c>
      <c r="G101" s="1461"/>
      <c r="H101" s="1460" t="str">
        <f>IF(G96&lt;&gt;0,((G92+I94)/K96-(G93+I95)/K97)/(1-(G93+I95)/K97),"")</f>
        <v/>
      </c>
      <c r="I101" s="1461"/>
      <c r="K101" s="2"/>
      <c r="L101" s="2"/>
    </row>
    <row r="102" spans="2:26">
      <c r="B102" s="888" t="s">
        <v>218</v>
      </c>
      <c r="C102" s="888"/>
      <c r="D102" s="1460" t="str">
        <f>F101</f>
        <v/>
      </c>
      <c r="E102" s="1461"/>
      <c r="F102" s="1475" t="s">
        <v>271</v>
      </c>
      <c r="G102" s="1476"/>
      <c r="H102" s="1460" t="str">
        <f>IF(G84&lt;&gt;0,((G80+I82)/K84-(G81+I83)/K85)/(1-(G81+I83)/K85),"")</f>
        <v/>
      </c>
      <c r="I102" s="1461"/>
      <c r="K102" s="2"/>
      <c r="L102" s="2"/>
    </row>
    <row r="103" spans="2:26">
      <c r="B103" s="888" t="s">
        <v>16</v>
      </c>
      <c r="C103" s="888"/>
      <c r="D103" s="1460" t="str">
        <f>H101</f>
        <v/>
      </c>
      <c r="E103" s="1461"/>
      <c r="F103" s="1460" t="str">
        <f>H102</f>
        <v/>
      </c>
      <c r="G103" s="1461"/>
      <c r="H103" s="1475" t="s">
        <v>271</v>
      </c>
      <c r="I103" s="1476"/>
    </row>
    <row r="106" spans="2:26">
      <c r="B106" s="888" t="s">
        <v>272</v>
      </c>
      <c r="C106" s="888"/>
      <c r="D106" s="888"/>
      <c r="E106" s="888"/>
      <c r="F106" s="2"/>
      <c r="G106" s="2"/>
      <c r="H106" s="2"/>
      <c r="I106" s="2"/>
      <c r="J106" s="2"/>
      <c r="K106" s="2"/>
      <c r="L106" s="2"/>
    </row>
    <row r="107" spans="2:26">
      <c r="B107" s="173" t="s">
        <v>273</v>
      </c>
      <c r="C107" s="1477" t="str">
        <f>IF(F101&lt;&gt;"",IF(F101&gt;0.7,"Good Agreement",IF(F101&lt;0.4,"Poor Agreement","Some Agreement")),"")</f>
        <v/>
      </c>
      <c r="D107" s="1478"/>
      <c r="E107" s="1476"/>
    </row>
    <row r="108" spans="2:26">
      <c r="B108" s="173" t="s">
        <v>274</v>
      </c>
      <c r="C108" s="1477" t="str">
        <f>IF(H102&lt;&gt;"",IF(H101&gt;0.7,"Good Agreement",IF(H101&lt;0.4,"Poor Agreement","Some Agreement")),"")</f>
        <v/>
      </c>
      <c r="D108" s="1478"/>
      <c r="E108" s="1476"/>
    </row>
    <row r="109" spans="2:26">
      <c r="B109" s="173" t="s">
        <v>275</v>
      </c>
      <c r="C109" s="1477" t="str">
        <f>IF(F103&lt;&gt;"",IF(F103&gt;0.7,"Good Agreement",IF(F103&lt;0.4,"Poor Agreement","Some Agreement")),"")</f>
        <v/>
      </c>
      <c r="D109" s="1478"/>
      <c r="E109" s="1476"/>
    </row>
    <row r="112" spans="2:26">
      <c r="H112" s="91"/>
      <c r="I112" s="91"/>
      <c r="J112" s="91"/>
      <c r="K112" s="91"/>
      <c r="L112" s="91"/>
    </row>
    <row r="113" spans="8:12">
      <c r="H113" s="79" t="s">
        <v>276</v>
      </c>
      <c r="I113" s="79"/>
      <c r="J113" s="79"/>
      <c r="K113" s="79"/>
      <c r="L113" s="215" t="s">
        <v>7</v>
      </c>
    </row>
  </sheetData>
  <customSheetViews>
    <customSheetView guid="{4386EC60-C10A-4757-8A9B-A7E03A340F6B}" showPageBreaks="1" printArea="1">
      <selection activeCell="Q25" sqref="Q25"/>
      <rowBreaks count="2" manualBreakCount="2">
        <brk id="56" max="12" man="1"/>
        <brk id="98" max="12" man="1"/>
      </rowBreaks>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81">
    <mergeCell ref="I92:J92"/>
    <mergeCell ref="G93:H93"/>
    <mergeCell ref="G84:H84"/>
    <mergeCell ref="G92:H92"/>
    <mergeCell ref="B80:B83"/>
    <mergeCell ref="I83:J83"/>
    <mergeCell ref="G83:H83"/>
    <mergeCell ref="G85:H85"/>
    <mergeCell ref="I85:J85"/>
    <mergeCell ref="B88:K88"/>
    <mergeCell ref="K90:K91"/>
    <mergeCell ref="I84:J84"/>
    <mergeCell ref="B84:C85"/>
    <mergeCell ref="G91:H91"/>
    <mergeCell ref="I82:J82"/>
    <mergeCell ref="I81:J81"/>
    <mergeCell ref="G68:H68"/>
    <mergeCell ref="I68:J68"/>
    <mergeCell ref="I80:J80"/>
    <mergeCell ref="I71:J71"/>
    <mergeCell ref="G73:H73"/>
    <mergeCell ref="G69:H69"/>
    <mergeCell ref="I69:J69"/>
    <mergeCell ref="G71:H71"/>
    <mergeCell ref="I70:J70"/>
    <mergeCell ref="G70:H70"/>
    <mergeCell ref="G80:H80"/>
    <mergeCell ref="I72:J72"/>
    <mergeCell ref="I73:J73"/>
    <mergeCell ref="B76:K76"/>
    <mergeCell ref="B72:C73"/>
    <mergeCell ref="G72:H72"/>
    <mergeCell ref="H7:J7"/>
    <mergeCell ref="A9:M9"/>
    <mergeCell ref="E7:G7"/>
    <mergeCell ref="K66:K67"/>
    <mergeCell ref="G67:H67"/>
    <mergeCell ref="I67:J67"/>
    <mergeCell ref="B64:K64"/>
    <mergeCell ref="G66:J66"/>
    <mergeCell ref="G81:H81"/>
    <mergeCell ref="K78:K79"/>
    <mergeCell ref="G78:J78"/>
    <mergeCell ref="G79:H79"/>
    <mergeCell ref="G82:H82"/>
    <mergeCell ref="I79:J79"/>
    <mergeCell ref="C109:E109"/>
    <mergeCell ref="C108:E108"/>
    <mergeCell ref="B106:E106"/>
    <mergeCell ref="C107:E107"/>
    <mergeCell ref="D103:E103"/>
    <mergeCell ref="B103:C103"/>
    <mergeCell ref="I93:J93"/>
    <mergeCell ref="G94:H94"/>
    <mergeCell ref="F103:G103"/>
    <mergeCell ref="H103:I103"/>
    <mergeCell ref="D100:E100"/>
    <mergeCell ref="F100:G100"/>
    <mergeCell ref="F101:G101"/>
    <mergeCell ref="H100:I100"/>
    <mergeCell ref="D101:E101"/>
    <mergeCell ref="F102:G102"/>
    <mergeCell ref="H101:I101"/>
    <mergeCell ref="G95:H95"/>
    <mergeCell ref="I94:J94"/>
    <mergeCell ref="D1:M1"/>
    <mergeCell ref="D102:E102"/>
    <mergeCell ref="B68:B71"/>
    <mergeCell ref="H102:I102"/>
    <mergeCell ref="B96:C97"/>
    <mergeCell ref="G96:H96"/>
    <mergeCell ref="G97:H97"/>
    <mergeCell ref="G90:J90"/>
    <mergeCell ref="B102:C102"/>
    <mergeCell ref="B101:C101"/>
    <mergeCell ref="I97:J97"/>
    <mergeCell ref="B100:C100"/>
    <mergeCell ref="I96:J96"/>
    <mergeCell ref="B92:B95"/>
    <mergeCell ref="I91:J91"/>
    <mergeCell ref="I95:J95"/>
  </mergeCells>
  <phoneticPr fontId="28" type="noConversion"/>
  <printOptions horizontalCentered="1"/>
  <pageMargins left="0.17" right="0.25" top="0.41" bottom="0.68" header="0.17" footer="0.16"/>
  <pageSetup scale="80" orientation="portrait" r:id="rId2"/>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rowBreaks count="1" manualBreakCount="1">
    <brk id="60" max="12" man="1"/>
  </rowBreaks>
  <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indexed="13"/>
  </sheetPr>
  <dimension ref="A1:Z42"/>
  <sheetViews>
    <sheetView view="pageLayout" zoomScaleNormal="100" workbookViewId="0">
      <selection activeCell="D5" sqref="D5"/>
    </sheetView>
  </sheetViews>
  <sheetFormatPr defaultColWidth="9.140625" defaultRowHeight="12.75"/>
  <cols>
    <col min="1" max="1" width="7.5703125" style="2" customWidth="1"/>
    <col min="2" max="2" width="4.85546875" style="2" customWidth="1"/>
    <col min="3" max="12" width="9.5703125" style="2" customWidth="1"/>
    <col min="13" max="13" width="5.140625" style="2" customWidth="1"/>
    <col min="14" max="14" width="9.140625" style="2"/>
    <col min="15" max="15" width="10.42578125" style="2" customWidth="1"/>
    <col min="16" max="16" width="7.85546875" style="2" customWidth="1"/>
    <col min="17" max="19" width="11.85546875" style="2" customWidth="1"/>
    <col min="20" max="21" width="15.85546875" style="2" customWidth="1"/>
    <col min="22" max="22" width="11.85546875" style="2" customWidth="1"/>
    <col min="23" max="23" width="8.140625" style="2" customWidth="1"/>
    <col min="24" max="25" width="11.28515625" style="2" customWidth="1"/>
    <col min="26" max="16384" width="9.140625" style="2"/>
  </cols>
  <sheetData>
    <row r="1" spans="1:26" ht="18">
      <c r="B1" s="4"/>
      <c r="C1" s="4"/>
      <c r="D1" s="1489" t="s">
        <v>277</v>
      </c>
      <c r="E1" s="1489"/>
      <c r="F1" s="1489"/>
      <c r="G1" s="1489"/>
      <c r="H1" s="1489"/>
      <c r="I1" s="1489"/>
      <c r="J1" s="1489"/>
      <c r="K1" s="1489"/>
      <c r="L1" s="1489"/>
      <c r="M1" s="1489"/>
      <c r="N1" s="1489"/>
      <c r="Q1" s="1489" t="s">
        <v>277</v>
      </c>
      <c r="R1" s="1489"/>
      <c r="S1" s="1489"/>
      <c r="T1" s="1489"/>
      <c r="U1" s="1489"/>
      <c r="V1" s="1489"/>
      <c r="W1" s="1489"/>
      <c r="X1" s="1489"/>
      <c r="Y1" s="1489"/>
      <c r="Z1" s="719"/>
    </row>
    <row r="2" spans="1:26" ht="18">
      <c r="B2" s="4"/>
      <c r="C2" s="4"/>
      <c r="D2" s="1490" t="s">
        <v>278</v>
      </c>
      <c r="E2" s="1489"/>
      <c r="F2" s="1489"/>
      <c r="G2" s="1489"/>
      <c r="H2" s="1489"/>
      <c r="I2" s="1489"/>
      <c r="J2" s="1489"/>
      <c r="K2" s="1489"/>
      <c r="L2" s="1489"/>
      <c r="M2" s="1489"/>
      <c r="N2" s="1489"/>
      <c r="Q2" s="1490" t="s">
        <v>278</v>
      </c>
      <c r="R2" s="1490"/>
      <c r="S2" s="1490"/>
      <c r="T2" s="1490"/>
      <c r="U2" s="1490"/>
      <c r="V2" s="1490"/>
      <c r="W2" s="1490"/>
      <c r="X2" s="1490"/>
      <c r="Y2" s="1490"/>
      <c r="Z2" s="719"/>
    </row>
    <row r="3" spans="1:26" ht="18">
      <c r="D3" s="1491" t="s">
        <v>655</v>
      </c>
      <c r="E3" s="1491"/>
      <c r="F3" s="1491"/>
      <c r="G3" s="1491"/>
      <c r="H3" s="1491"/>
      <c r="I3" s="1491"/>
      <c r="J3" s="1491"/>
      <c r="K3" s="1491"/>
      <c r="L3" s="1491"/>
      <c r="M3" s="1491"/>
      <c r="N3" s="1491"/>
      <c r="Q3" s="1491" t="s">
        <v>655</v>
      </c>
      <c r="R3" s="1491"/>
      <c r="S3" s="1491"/>
      <c r="T3" s="1491"/>
      <c r="U3" s="1491"/>
      <c r="V3" s="1491"/>
      <c r="W3" s="1491"/>
      <c r="X3" s="1491"/>
      <c r="Y3" s="1491"/>
      <c r="Z3" s="719"/>
    </row>
    <row r="4" spans="1:26" s="10" customFormat="1" ht="18">
      <c r="A4" s="121" t="s">
        <v>75</v>
      </c>
      <c r="B4" s="122"/>
      <c r="C4" s="122"/>
      <c r="D4" s="122"/>
      <c r="E4" s="123"/>
      <c r="F4" s="121" t="s">
        <v>201</v>
      </c>
      <c r="G4" s="122"/>
      <c r="H4" s="122"/>
      <c r="I4" s="123"/>
      <c r="J4" s="121" t="s">
        <v>241</v>
      </c>
      <c r="K4" s="122"/>
      <c r="L4" s="122"/>
      <c r="M4" s="122"/>
      <c r="N4" s="123"/>
      <c r="O4" s="121" t="s">
        <v>75</v>
      </c>
      <c r="P4" s="122"/>
      <c r="Q4" s="123"/>
      <c r="R4" s="121" t="s">
        <v>201</v>
      </c>
      <c r="S4" s="122"/>
      <c r="T4" s="122"/>
      <c r="U4" s="123"/>
      <c r="V4" s="121" t="s">
        <v>241</v>
      </c>
      <c r="W4" s="122"/>
      <c r="X4" s="122"/>
      <c r="Y4" s="123"/>
      <c r="Z4" s="719"/>
    </row>
    <row r="5" spans="1:26" ht="18">
      <c r="A5" s="453" t="str">
        <f>INTRO!$C$20</f>
        <v>PART NUMBER</v>
      </c>
      <c r="B5" s="377"/>
      <c r="C5" s="377"/>
      <c r="D5" s="76"/>
      <c r="E5" s="77"/>
      <c r="F5" s="129"/>
      <c r="G5" s="159"/>
      <c r="H5" s="159"/>
      <c r="I5" s="160"/>
      <c r="J5" s="129"/>
      <c r="K5" s="159"/>
      <c r="L5" s="159"/>
      <c r="M5" s="159"/>
      <c r="N5" s="160"/>
      <c r="O5" s="453" t="str">
        <f>INTRO!$C$20</f>
        <v>PART NUMBER</v>
      </c>
      <c r="P5" s="377"/>
      <c r="Q5" s="454"/>
      <c r="R5" s="75" t="str">
        <f>IF(F5&lt;&gt;"",F5,"")</f>
        <v/>
      </c>
      <c r="S5" s="76"/>
      <c r="T5" s="76"/>
      <c r="U5" s="77"/>
      <c r="V5" s="75" t="str">
        <f>IF(J5&lt;&gt;"",J5,"")</f>
        <v/>
      </c>
      <c r="W5" s="76"/>
      <c r="X5" s="76"/>
      <c r="Y5" s="77"/>
      <c r="Z5" s="719"/>
    </row>
    <row r="6" spans="1:26" s="10" customFormat="1" ht="18">
      <c r="A6" s="121" t="s">
        <v>74</v>
      </c>
      <c r="B6" s="122"/>
      <c r="C6" s="122"/>
      <c r="D6" s="122"/>
      <c r="E6" s="123"/>
      <c r="F6" s="121" t="s">
        <v>203</v>
      </c>
      <c r="G6" s="122"/>
      <c r="H6" s="122"/>
      <c r="I6" s="123"/>
      <c r="J6" s="121" t="s">
        <v>242</v>
      </c>
      <c r="K6" s="122"/>
      <c r="L6" s="122"/>
      <c r="M6" s="122"/>
      <c r="N6" s="123"/>
      <c r="O6" s="121" t="s">
        <v>74</v>
      </c>
      <c r="P6" s="122"/>
      <c r="Q6" s="123"/>
      <c r="R6" s="121" t="s">
        <v>203</v>
      </c>
      <c r="S6" s="122"/>
      <c r="T6" s="122"/>
      <c r="U6" s="123"/>
      <c r="V6" s="121" t="s">
        <v>242</v>
      </c>
      <c r="W6" s="122"/>
      <c r="X6" s="122"/>
      <c r="Y6" s="123"/>
      <c r="Z6" s="719"/>
    </row>
    <row r="7" spans="1:26" ht="18">
      <c r="A7" s="453" t="str">
        <f>INTRO!$C$19</f>
        <v>PART NAME</v>
      </c>
      <c r="B7" s="76"/>
      <c r="C7" s="76"/>
      <c r="D7" s="76"/>
      <c r="E7" s="77"/>
      <c r="F7" s="129"/>
      <c r="G7" s="159"/>
      <c r="H7" s="159"/>
      <c r="I7" s="160"/>
      <c r="J7" s="129"/>
      <c r="K7" s="159"/>
      <c r="L7" s="159"/>
      <c r="M7" s="159"/>
      <c r="N7" s="160"/>
      <c r="O7" s="453" t="str">
        <f>INTRO!$C$19</f>
        <v>PART NAME</v>
      </c>
      <c r="P7" s="76"/>
      <c r="Q7" s="77"/>
      <c r="R7" s="75" t="str">
        <f>IF(F7&lt;&gt;"",F7,"")</f>
        <v/>
      </c>
      <c r="S7" s="76"/>
      <c r="T7" s="76"/>
      <c r="U7" s="77"/>
      <c r="V7" s="75" t="str">
        <f>IF(J7&lt;&gt;"",J7,"")</f>
        <v/>
      </c>
      <c r="W7" s="76"/>
      <c r="X7" s="76"/>
      <c r="Y7" s="77"/>
      <c r="Z7" s="719"/>
    </row>
    <row r="8" spans="1:26" s="10" customFormat="1">
      <c r="A8" s="121" t="s">
        <v>205</v>
      </c>
      <c r="B8" s="122"/>
      <c r="C8" s="122"/>
      <c r="D8" s="217" t="s">
        <v>279</v>
      </c>
      <c r="E8" s="218"/>
      <c r="F8" s="121" t="s">
        <v>206</v>
      </c>
      <c r="G8" s="122"/>
      <c r="H8" s="122"/>
      <c r="I8" s="123"/>
      <c r="J8" s="121" t="s">
        <v>245</v>
      </c>
      <c r="K8" s="122"/>
      <c r="L8" s="122"/>
      <c r="M8" s="122"/>
      <c r="N8" s="123"/>
      <c r="O8" s="121" t="s">
        <v>205</v>
      </c>
      <c r="P8" s="79"/>
      <c r="Q8" s="80"/>
      <c r="R8" s="121" t="s">
        <v>206</v>
      </c>
      <c r="S8" s="122"/>
      <c r="T8" s="122"/>
      <c r="U8" s="123"/>
      <c r="V8" s="121" t="s">
        <v>245</v>
      </c>
      <c r="W8" s="122"/>
      <c r="X8" s="122"/>
      <c r="Y8" s="123"/>
    </row>
    <row r="9" spans="1:26">
      <c r="A9" s="129"/>
      <c r="B9" s="159"/>
      <c r="C9" s="159"/>
      <c r="D9" s="193" t="s">
        <v>280</v>
      </c>
      <c r="E9" s="194" t="s">
        <v>281</v>
      </c>
      <c r="F9" s="129"/>
      <c r="G9" s="159"/>
      <c r="H9" s="159"/>
      <c r="I9" s="160"/>
      <c r="J9" s="129"/>
      <c r="K9" s="159"/>
      <c r="L9" s="159"/>
      <c r="M9" s="159"/>
      <c r="N9" s="160"/>
      <c r="O9" s="75" t="str">
        <f>IF(A9&lt;&gt;"",A9,"")</f>
        <v/>
      </c>
      <c r="P9" s="76"/>
      <c r="Q9" s="77"/>
      <c r="R9" s="75" t="str">
        <f>IF(F9&lt;&gt;"",F9,"")</f>
        <v/>
      </c>
      <c r="S9" s="76"/>
      <c r="T9" s="76"/>
      <c r="U9" s="77"/>
      <c r="V9" s="75" t="str">
        <f>IF(J9&lt;&gt;"",J9,"")</f>
        <v/>
      </c>
      <c r="W9" s="76"/>
      <c r="X9" s="76"/>
      <c r="Y9" s="77"/>
    </row>
    <row r="10" spans="1:26">
      <c r="A10" s="121" t="s">
        <v>282</v>
      </c>
      <c r="B10" s="122"/>
      <c r="C10" s="122"/>
      <c r="D10" s="122"/>
      <c r="E10" s="123"/>
      <c r="F10" s="121" t="s">
        <v>283</v>
      </c>
      <c r="G10" s="123"/>
      <c r="H10" s="121" t="s">
        <v>284</v>
      </c>
      <c r="I10" s="123"/>
      <c r="J10" s="121" t="s">
        <v>285</v>
      </c>
      <c r="K10" s="123"/>
      <c r="L10" s="121" t="s">
        <v>204</v>
      </c>
      <c r="M10" s="122"/>
      <c r="N10" s="123"/>
      <c r="O10" s="121" t="s">
        <v>282</v>
      </c>
      <c r="P10" s="79"/>
      <c r="Q10" s="80"/>
      <c r="R10" s="121" t="s">
        <v>283</v>
      </c>
      <c r="S10" s="123"/>
      <c r="T10" s="121" t="s">
        <v>284</v>
      </c>
      <c r="U10" s="123"/>
      <c r="V10" s="121" t="s">
        <v>285</v>
      </c>
      <c r="W10" s="123"/>
      <c r="X10" s="121" t="s">
        <v>204</v>
      </c>
      <c r="Y10" s="123"/>
    </row>
    <row r="11" spans="1:26">
      <c r="A11" s="129"/>
      <c r="B11" s="159"/>
      <c r="C11" s="159"/>
      <c r="D11" s="159"/>
      <c r="E11" s="160"/>
      <c r="F11" s="219" t="str">
        <f>IF(C15&lt;&gt;"",COUNT(C15:C17),"")</f>
        <v/>
      </c>
      <c r="G11" s="220"/>
      <c r="H11" s="219" t="str">
        <f>IF(C15&lt;&gt;"",COUNT(C15:L15),"")</f>
        <v/>
      </c>
      <c r="I11" s="220"/>
      <c r="J11" s="219" t="str">
        <f>IF(C15&lt;&gt;"",COUNT(C15,C20,C25),"")</f>
        <v/>
      </c>
      <c r="K11" s="221"/>
      <c r="L11" s="129"/>
      <c r="M11" s="159"/>
      <c r="N11" s="160"/>
      <c r="O11" s="75" t="str">
        <f>IF(A11&lt;&gt;"",A11,"")</f>
        <v/>
      </c>
      <c r="P11" s="76"/>
      <c r="Q11" s="77"/>
      <c r="R11" s="222" t="str">
        <f>F11</f>
        <v/>
      </c>
      <c r="S11" s="221"/>
      <c r="T11" s="222" t="str">
        <f>H11</f>
        <v/>
      </c>
      <c r="U11" s="221"/>
      <c r="V11" s="222" t="str">
        <f>J11</f>
        <v/>
      </c>
      <c r="W11" s="221"/>
      <c r="X11" s="75" t="str">
        <f>IF(L11&lt;&gt;"",L11,"")</f>
        <v/>
      </c>
      <c r="Y11" s="77"/>
    </row>
    <row r="12" spans="1:26" ht="13.5" thickBot="1">
      <c r="D12" s="223"/>
      <c r="E12" s="223" t="str">
        <f>IF(D9&gt;E9,"ENTER LOWER TOLERANCE IN D9","")</f>
        <v/>
      </c>
      <c r="F12" s="2" t="str">
        <f>IF(C15&lt;&gt;"",IF(F11*H11*J11&lt;90,"DERIVED RESULTS MAY NOT BE STATISTICALLY SOUND",""),"")</f>
        <v/>
      </c>
      <c r="G12" s="5"/>
      <c r="I12" s="5"/>
      <c r="K12" s="5"/>
      <c r="S12" s="5"/>
      <c r="U12" s="5"/>
      <c r="W12" s="5"/>
    </row>
    <row r="13" spans="1:26" ht="15.75">
      <c r="A13" s="224" t="s">
        <v>286</v>
      </c>
      <c r="B13" s="149"/>
      <c r="C13" s="361" t="s">
        <v>199</v>
      </c>
      <c r="D13" s="226"/>
      <c r="E13" s="226"/>
      <c r="F13" s="226"/>
      <c r="G13" s="226"/>
      <c r="H13" s="226"/>
      <c r="I13" s="226"/>
      <c r="J13" s="226"/>
      <c r="K13" s="226"/>
      <c r="L13" s="227"/>
      <c r="M13" s="228" t="s">
        <v>287</v>
      </c>
      <c r="N13" s="229"/>
      <c r="O13" s="230"/>
      <c r="P13" s="231"/>
      <c r="Q13" s="231"/>
      <c r="R13" s="232" t="s">
        <v>215</v>
      </c>
      <c r="S13" s="231"/>
      <c r="T13" s="231"/>
      <c r="U13" s="233"/>
      <c r="V13" s="234" t="s">
        <v>288</v>
      </c>
      <c r="W13" s="235"/>
      <c r="X13" s="236"/>
      <c r="Y13" s="237"/>
    </row>
    <row r="14" spans="1:26" ht="15.75" customHeight="1" thickBot="1">
      <c r="A14" s="238" t="s">
        <v>289</v>
      </c>
      <c r="B14" s="239"/>
      <c r="C14" s="240">
        <v>1</v>
      </c>
      <c r="D14" s="240">
        <v>2</v>
      </c>
      <c r="E14" s="240">
        <v>3</v>
      </c>
      <c r="F14" s="240">
        <v>4</v>
      </c>
      <c r="G14" s="240">
        <v>5</v>
      </c>
      <c r="H14" s="240">
        <v>6</v>
      </c>
      <c r="I14" s="240">
        <v>7</v>
      </c>
      <c r="J14" s="240">
        <v>8</v>
      </c>
      <c r="K14" s="240">
        <v>9</v>
      </c>
      <c r="L14" s="240">
        <v>10</v>
      </c>
      <c r="M14" s="71"/>
      <c r="N14" s="241"/>
      <c r="O14" s="242" t="s">
        <v>290</v>
      </c>
      <c r="P14" s="79"/>
      <c r="Q14" s="79"/>
      <c r="R14" s="79"/>
      <c r="S14" s="79"/>
      <c r="T14" s="79"/>
      <c r="U14" s="80"/>
      <c r="V14" s="78"/>
      <c r="W14" s="79"/>
      <c r="X14" s="79"/>
      <c r="Y14" s="243"/>
    </row>
    <row r="15" spans="1:26" ht="18" customHeight="1">
      <c r="A15" s="244" t="s">
        <v>291</v>
      </c>
      <c r="B15" s="245">
        <v>1</v>
      </c>
      <c r="C15" s="246"/>
      <c r="D15" s="246"/>
      <c r="E15" s="246"/>
      <c r="F15" s="246"/>
      <c r="G15" s="246"/>
      <c r="H15" s="246"/>
      <c r="I15" s="246"/>
      <c r="J15" s="246"/>
      <c r="K15" s="246"/>
      <c r="L15" s="246"/>
      <c r="M15" s="247"/>
      <c r="N15" s="248" t="str">
        <f t="shared" ref="N15:N29" si="0">IF(C15&lt;&gt;"",AVERAGE(C15:L15),"")</f>
        <v/>
      </c>
      <c r="O15" s="249" t="s">
        <v>292</v>
      </c>
      <c r="P15" s="5" t="s">
        <v>219</v>
      </c>
      <c r="Q15" s="250" t="s">
        <v>470</v>
      </c>
      <c r="T15" s="251" t="s">
        <v>283</v>
      </c>
      <c r="U15" s="252" t="s">
        <v>293</v>
      </c>
      <c r="V15" s="115" t="s">
        <v>294</v>
      </c>
      <c r="W15" s="5" t="s">
        <v>219</v>
      </c>
      <c r="X15" s="2" t="s">
        <v>295</v>
      </c>
      <c r="Y15" s="253"/>
    </row>
    <row r="16" spans="1:26" ht="18" customHeight="1">
      <c r="A16" s="254">
        <v>2</v>
      </c>
      <c r="B16" s="214">
        <v>2</v>
      </c>
      <c r="C16" s="255"/>
      <c r="D16" s="255"/>
      <c r="E16" s="255"/>
      <c r="F16" s="255"/>
      <c r="G16" s="255"/>
      <c r="H16" s="255"/>
      <c r="I16" s="255"/>
      <c r="J16" s="255"/>
      <c r="K16" s="255"/>
      <c r="L16" s="255"/>
      <c r="M16" s="76"/>
      <c r="N16" s="256" t="str">
        <f t="shared" si="0"/>
        <v/>
      </c>
      <c r="O16" s="3"/>
      <c r="P16" s="5" t="s">
        <v>219</v>
      </c>
      <c r="Q16" s="2" t="str">
        <f>IF(C15&lt;&gt;"",CONCATENATE(TEXT($N$32,"0.000")," x ",CHOOSE($F$11,0,U16,U17)),"")</f>
        <v/>
      </c>
      <c r="T16" s="257">
        <v>2</v>
      </c>
      <c r="U16" s="258">
        <v>0.88649999999999995</v>
      </c>
      <c r="V16" s="115"/>
      <c r="W16" s="5" t="s">
        <v>219</v>
      </c>
      <c r="X16" s="2" t="str">
        <f>IF(C15&lt;&gt;"",CONCATENATE("100(",TEXT($Q$17,"0.000"),"/",TEXT($Q$35,"0.000"),")"),"")</f>
        <v/>
      </c>
      <c r="Y16" s="253"/>
    </row>
    <row r="17" spans="1:25" ht="18" customHeight="1">
      <c r="A17" s="259">
        <f>A16+1</f>
        <v>3</v>
      </c>
      <c r="B17" s="210">
        <v>3</v>
      </c>
      <c r="C17" s="255"/>
      <c r="D17" s="255"/>
      <c r="E17" s="255"/>
      <c r="F17" s="255"/>
      <c r="G17" s="255"/>
      <c r="H17" s="255"/>
      <c r="I17" s="255"/>
      <c r="J17" s="255"/>
      <c r="K17" s="255"/>
      <c r="L17" s="255"/>
      <c r="M17" s="76"/>
      <c r="N17" s="256" t="str">
        <f t="shared" si="0"/>
        <v/>
      </c>
      <c r="O17" s="260"/>
      <c r="P17" s="91" t="s">
        <v>219</v>
      </c>
      <c r="Q17" s="186" t="str">
        <f>IF(C15&lt;&gt;"",$N$32*(CHOOSE($F$11,0,U16,U17)),"")</f>
        <v/>
      </c>
      <c r="R17" s="76"/>
      <c r="S17" s="76"/>
      <c r="T17" s="261">
        <v>3</v>
      </c>
      <c r="U17" s="210">
        <v>0.5907</v>
      </c>
      <c r="V17" s="75"/>
      <c r="W17" s="91" t="s">
        <v>219</v>
      </c>
      <c r="X17" s="262" t="str">
        <f>IF(C15&lt;&gt;"",100*($Q$17/$Q$35),"")</f>
        <v/>
      </c>
      <c r="Y17" s="263"/>
    </row>
    <row r="18" spans="1:25" ht="18" customHeight="1">
      <c r="A18" s="259">
        <f>A17+1</f>
        <v>4</v>
      </c>
      <c r="B18" s="210" t="s">
        <v>296</v>
      </c>
      <c r="C18" s="264" t="str">
        <f t="shared" ref="C18:L18" si="1">IF(C15&lt;&gt;"",SUM(C15:C17)/COUNT(C15:C17),"")</f>
        <v/>
      </c>
      <c r="D18" s="264" t="str">
        <f t="shared" si="1"/>
        <v/>
      </c>
      <c r="E18" s="264" t="str">
        <f t="shared" si="1"/>
        <v/>
      </c>
      <c r="F18" s="264" t="str">
        <f t="shared" si="1"/>
        <v/>
      </c>
      <c r="G18" s="264" t="str">
        <f t="shared" si="1"/>
        <v/>
      </c>
      <c r="H18" s="264" t="str">
        <f t="shared" si="1"/>
        <v/>
      </c>
      <c r="I18" s="264" t="str">
        <f t="shared" si="1"/>
        <v/>
      </c>
      <c r="J18" s="264" t="str">
        <f t="shared" si="1"/>
        <v/>
      </c>
      <c r="K18" s="264" t="str">
        <f t="shared" si="1"/>
        <v/>
      </c>
      <c r="L18" s="264" t="str">
        <f t="shared" si="1"/>
        <v/>
      </c>
      <c r="M18" s="265" t="s">
        <v>471</v>
      </c>
      <c r="N18" s="256" t="str">
        <f t="shared" si="0"/>
        <v/>
      </c>
      <c r="O18" s="242" t="s">
        <v>297</v>
      </c>
      <c r="P18" s="79"/>
      <c r="Q18" s="79"/>
      <c r="R18" s="79"/>
      <c r="S18" s="79"/>
      <c r="T18" s="79"/>
      <c r="U18" s="80"/>
      <c r="V18" s="78"/>
      <c r="W18" s="79"/>
      <c r="X18" s="79"/>
      <c r="Y18" s="243"/>
    </row>
    <row r="19" spans="1:25" ht="18" customHeight="1" thickBot="1">
      <c r="A19" s="266">
        <f>A18+1</f>
        <v>5</v>
      </c>
      <c r="B19" s="267" t="s">
        <v>124</v>
      </c>
      <c r="C19" s="268" t="str">
        <f t="shared" ref="C19:L19" si="2">IF(C15&lt;&gt;"",MAX(C15:C17)-MIN(C15:C17),"")</f>
        <v/>
      </c>
      <c r="D19" s="268" t="str">
        <f t="shared" si="2"/>
        <v/>
      </c>
      <c r="E19" s="268" t="str">
        <f t="shared" si="2"/>
        <v/>
      </c>
      <c r="F19" s="268" t="str">
        <f t="shared" si="2"/>
        <v/>
      </c>
      <c r="G19" s="268" t="str">
        <f t="shared" si="2"/>
        <v/>
      </c>
      <c r="H19" s="268" t="str">
        <f t="shared" si="2"/>
        <v/>
      </c>
      <c r="I19" s="268" t="str">
        <f t="shared" si="2"/>
        <v/>
      </c>
      <c r="J19" s="268" t="str">
        <f t="shared" si="2"/>
        <v/>
      </c>
      <c r="K19" s="268" t="str">
        <f t="shared" si="2"/>
        <v/>
      </c>
      <c r="L19" s="268" t="str">
        <f t="shared" si="2"/>
        <v/>
      </c>
      <c r="M19" s="269" t="s">
        <v>472</v>
      </c>
      <c r="N19" s="256" t="str">
        <f t="shared" si="0"/>
        <v/>
      </c>
      <c r="O19" s="249" t="s">
        <v>298</v>
      </c>
      <c r="P19" s="5" t="s">
        <v>219</v>
      </c>
      <c r="Q19" s="2" t="s">
        <v>473</v>
      </c>
      <c r="U19" s="73"/>
      <c r="V19" s="115" t="s">
        <v>299</v>
      </c>
      <c r="W19" s="5" t="s">
        <v>219</v>
      </c>
      <c r="X19" s="2" t="s">
        <v>300</v>
      </c>
      <c r="Y19" s="253"/>
    </row>
    <row r="20" spans="1:25" ht="18" customHeight="1">
      <c r="A20" s="244" t="s">
        <v>301</v>
      </c>
      <c r="B20" s="245">
        <v>1</v>
      </c>
      <c r="C20" s="246"/>
      <c r="D20" s="246"/>
      <c r="E20" s="246"/>
      <c r="F20" s="270"/>
      <c r="G20" s="270"/>
      <c r="H20" s="270"/>
      <c r="I20" s="270"/>
      <c r="J20" s="270"/>
      <c r="K20" s="270"/>
      <c r="L20" s="270"/>
      <c r="M20" s="247"/>
      <c r="N20" s="248" t="str">
        <f t="shared" si="0"/>
        <v/>
      </c>
      <c r="O20" s="3"/>
      <c r="P20" s="5" t="s">
        <v>219</v>
      </c>
      <c r="Q20" s="177" t="str">
        <f>IF(C15&lt;&gt;"",CONCATENATE("{(",TEXT($N$33,"0.00")," x ",CHOOSE($J$11,0,T23,U23),")^2 - (",TEXT($Q$17,"0.00")," ^2/(",$H$11," x ",$F$11,"))}^1/2"),"")</f>
        <v/>
      </c>
      <c r="U20" s="73"/>
      <c r="V20" s="115"/>
      <c r="W20" s="5" t="s">
        <v>219</v>
      </c>
      <c r="X20" s="2" t="str">
        <f>IF(C15&lt;&gt;"",CONCATENATE("100(",TEXT($Q$21,"0.000"),"/",TEXT($Q$35,"0.000"),")"),"")</f>
        <v/>
      </c>
      <c r="Y20" s="253"/>
    </row>
    <row r="21" spans="1:25" ht="18" customHeight="1">
      <c r="A21" s="259">
        <v>7</v>
      </c>
      <c r="B21" s="214">
        <v>2</v>
      </c>
      <c r="C21" s="255"/>
      <c r="D21" s="255"/>
      <c r="E21" s="255"/>
      <c r="F21" s="271"/>
      <c r="G21" s="271"/>
      <c r="H21" s="271"/>
      <c r="I21" s="271"/>
      <c r="J21" s="271"/>
      <c r="K21" s="271"/>
      <c r="L21" s="271"/>
      <c r="M21" s="76"/>
      <c r="N21" s="256" t="str">
        <f t="shared" si="0"/>
        <v/>
      </c>
      <c r="O21" s="3"/>
      <c r="P21" s="5" t="s">
        <v>219</v>
      </c>
      <c r="Q21" s="272" t="str">
        <f>IF(C15="","",IF(($N$33*CHOOSE($J$11,0,T23,U23))^2-$Q$17^2/($H$11*$F$11)&lt;0,0,(($N$33*CHOOSE($J$11,0,T23,U23))^2-$Q$17^2/($H$11*$F$11))^(1/2)))</f>
        <v/>
      </c>
      <c r="U21" s="73"/>
      <c r="V21" s="115"/>
      <c r="W21" s="5" t="s">
        <v>219</v>
      </c>
      <c r="X21" s="273" t="str">
        <f>IF(C15&lt;&gt;"",100*($Q$21/$Q$35),"")</f>
        <v/>
      </c>
      <c r="Y21" s="253"/>
    </row>
    <row r="22" spans="1:25" ht="18" customHeight="1">
      <c r="A22" s="259">
        <f>A21+1</f>
        <v>8</v>
      </c>
      <c r="B22" s="210">
        <v>3</v>
      </c>
      <c r="C22" s="255"/>
      <c r="D22" s="255"/>
      <c r="E22" s="255"/>
      <c r="F22" s="271"/>
      <c r="G22" s="271"/>
      <c r="H22" s="271"/>
      <c r="I22" s="271"/>
      <c r="J22" s="271"/>
      <c r="K22" s="271"/>
      <c r="L22" s="271"/>
      <c r="M22" s="76"/>
      <c r="N22" s="256" t="str">
        <f t="shared" si="0"/>
        <v/>
      </c>
      <c r="O22" s="3"/>
      <c r="P22" s="5"/>
      <c r="Q22" s="272"/>
      <c r="S22" s="274" t="s">
        <v>285</v>
      </c>
      <c r="T22" s="251">
        <v>2</v>
      </c>
      <c r="U22" s="251">
        <v>3</v>
      </c>
      <c r="V22" s="75"/>
      <c r="W22" s="76"/>
      <c r="X22" s="76"/>
      <c r="Y22" s="263"/>
    </row>
    <row r="23" spans="1:25" ht="18" customHeight="1">
      <c r="A23" s="259">
        <f>A22+1</f>
        <v>9</v>
      </c>
      <c r="B23" s="210" t="s">
        <v>296</v>
      </c>
      <c r="C23" s="264" t="str">
        <f t="shared" ref="C23:L23" si="3">IF(C20&lt;&gt;"",SUM(C20:C22)/COUNT(C20:C22),"")</f>
        <v/>
      </c>
      <c r="D23" s="264" t="str">
        <f t="shared" si="3"/>
        <v/>
      </c>
      <c r="E23" s="264" t="str">
        <f t="shared" si="3"/>
        <v/>
      </c>
      <c r="F23" s="264" t="str">
        <f t="shared" si="3"/>
        <v/>
      </c>
      <c r="G23" s="264" t="str">
        <f t="shared" si="3"/>
        <v/>
      </c>
      <c r="H23" s="264" t="str">
        <f t="shared" si="3"/>
        <v/>
      </c>
      <c r="I23" s="264" t="str">
        <f t="shared" si="3"/>
        <v/>
      </c>
      <c r="J23" s="264" t="str">
        <f t="shared" si="3"/>
        <v/>
      </c>
      <c r="K23" s="264" t="str">
        <f t="shared" si="3"/>
        <v/>
      </c>
      <c r="L23" s="264" t="str">
        <f t="shared" si="3"/>
        <v/>
      </c>
      <c r="M23" s="265" t="s">
        <v>474</v>
      </c>
      <c r="N23" s="256" t="str">
        <f t="shared" si="0"/>
        <v/>
      </c>
      <c r="O23" s="260" t="s">
        <v>302</v>
      </c>
      <c r="P23" s="76"/>
      <c r="Q23" s="76"/>
      <c r="R23" s="76"/>
      <c r="S23" s="173" t="s">
        <v>475</v>
      </c>
      <c r="T23" s="173">
        <v>0.7087</v>
      </c>
      <c r="U23" s="275">
        <v>0.52359999999999995</v>
      </c>
      <c r="V23" s="78"/>
      <c r="W23" s="79"/>
      <c r="X23" s="79"/>
      <c r="Y23" s="243"/>
    </row>
    <row r="24" spans="1:25" ht="18" customHeight="1" thickBot="1">
      <c r="A24" s="266">
        <f>A23+1</f>
        <v>10</v>
      </c>
      <c r="B24" s="267" t="s">
        <v>124</v>
      </c>
      <c r="C24" s="268" t="str">
        <f t="shared" ref="C24:L24" si="4">IF(C20&lt;&gt;"",MAX(C20:C22)-MIN(C20:C22),"")</f>
        <v/>
      </c>
      <c r="D24" s="268" t="str">
        <f t="shared" si="4"/>
        <v/>
      </c>
      <c r="E24" s="268" t="str">
        <f t="shared" si="4"/>
        <v/>
      </c>
      <c r="F24" s="268" t="str">
        <f t="shared" si="4"/>
        <v/>
      </c>
      <c r="G24" s="268" t="str">
        <f t="shared" si="4"/>
        <v/>
      </c>
      <c r="H24" s="268" t="str">
        <f t="shared" si="4"/>
        <v/>
      </c>
      <c r="I24" s="268" t="str">
        <f t="shared" si="4"/>
        <v/>
      </c>
      <c r="J24" s="268" t="str">
        <f t="shared" si="4"/>
        <v/>
      </c>
      <c r="K24" s="268" t="str">
        <f t="shared" si="4"/>
        <v/>
      </c>
      <c r="L24" s="268" t="str">
        <f t="shared" si="4"/>
        <v/>
      </c>
      <c r="M24" s="269" t="s">
        <v>476</v>
      </c>
      <c r="N24" s="256" t="str">
        <f t="shared" si="0"/>
        <v/>
      </c>
      <c r="O24" s="242" t="s">
        <v>303</v>
      </c>
      <c r="P24" s="79"/>
      <c r="Q24" s="79"/>
      <c r="R24" s="79"/>
      <c r="S24" s="79"/>
      <c r="T24" s="79"/>
      <c r="U24" s="80"/>
      <c r="V24" s="115" t="s">
        <v>304</v>
      </c>
      <c r="W24" s="5" t="s">
        <v>219</v>
      </c>
      <c r="X24" s="2" t="s">
        <v>305</v>
      </c>
      <c r="Y24" s="253"/>
    </row>
    <row r="25" spans="1:25" ht="18" customHeight="1">
      <c r="A25" s="244" t="s">
        <v>306</v>
      </c>
      <c r="B25" s="245">
        <v>1</v>
      </c>
      <c r="C25" s="246"/>
      <c r="D25" s="246"/>
      <c r="E25" s="246"/>
      <c r="F25" s="246"/>
      <c r="G25" s="246"/>
      <c r="H25" s="246"/>
      <c r="I25" s="246"/>
      <c r="J25" s="246"/>
      <c r="K25" s="246"/>
      <c r="L25" s="246"/>
      <c r="M25" s="247"/>
      <c r="N25" s="248" t="str">
        <f t="shared" si="0"/>
        <v/>
      </c>
      <c r="O25" s="249" t="s">
        <v>307</v>
      </c>
      <c r="P25" s="5" t="s">
        <v>219</v>
      </c>
      <c r="Q25" s="2" t="s">
        <v>477</v>
      </c>
      <c r="T25" s="251" t="s">
        <v>284</v>
      </c>
      <c r="U25" s="252" t="s">
        <v>478</v>
      </c>
      <c r="V25" s="115"/>
      <c r="W25" s="5" t="s">
        <v>219</v>
      </c>
      <c r="X25" s="2" t="str">
        <f>IF(C15&lt;&gt;"",CONCATENATE("100(",TEXT($Q$27,"0.000"),"/",TEXT($Q$35,"0.000"),")"),"")</f>
        <v/>
      </c>
      <c r="Y25" s="253"/>
    </row>
    <row r="26" spans="1:25" ht="18" customHeight="1">
      <c r="A26" s="259">
        <v>12</v>
      </c>
      <c r="B26" s="214">
        <v>2</v>
      </c>
      <c r="C26" s="255"/>
      <c r="D26" s="255"/>
      <c r="E26" s="255"/>
      <c r="F26" s="255"/>
      <c r="G26" s="255"/>
      <c r="H26" s="255"/>
      <c r="I26" s="255"/>
      <c r="J26" s="255"/>
      <c r="K26" s="255"/>
      <c r="L26" s="255"/>
      <c r="M26" s="76"/>
      <c r="N26" s="256" t="str">
        <f t="shared" si="0"/>
        <v/>
      </c>
      <c r="O26" s="3"/>
      <c r="P26" s="5" t="s">
        <v>219</v>
      </c>
      <c r="Q26" s="276" t="str">
        <f>IF(C15&lt;&gt;"",CONCATENATE("{(",TEXT($Q$17,"0.000"),"^2 + ",TEXT($Q$21,"0.000"),"^2)}^1/2"),"")</f>
        <v/>
      </c>
      <c r="T26" s="257">
        <v>2</v>
      </c>
      <c r="U26" s="277">
        <v>0.7087</v>
      </c>
      <c r="V26" s="115"/>
      <c r="W26" s="5" t="s">
        <v>219</v>
      </c>
      <c r="X26" s="273" t="str">
        <f>IF(C15&lt;&gt;"",100*($Q$27/$Q$35),"")</f>
        <v/>
      </c>
      <c r="Y26" s="253"/>
    </row>
    <row r="27" spans="1:25" ht="18" customHeight="1">
      <c r="A27" s="259">
        <f>A26+1</f>
        <v>13</v>
      </c>
      <c r="B27" s="210">
        <v>3</v>
      </c>
      <c r="C27" s="255"/>
      <c r="D27" s="255"/>
      <c r="E27" s="255"/>
      <c r="F27" s="255"/>
      <c r="G27" s="255"/>
      <c r="H27" s="255"/>
      <c r="I27" s="255"/>
      <c r="J27" s="255"/>
      <c r="K27" s="255"/>
      <c r="L27" s="255"/>
      <c r="M27" s="76"/>
      <c r="N27" s="256" t="str">
        <f t="shared" si="0"/>
        <v/>
      </c>
      <c r="O27" s="260"/>
      <c r="P27" s="91" t="s">
        <v>219</v>
      </c>
      <c r="Q27" s="187" t="str">
        <f>IF(C15&lt;&gt;"",($Q$17^2+$Q$21^2)^(1/2),"")</f>
        <v/>
      </c>
      <c r="R27" s="76"/>
      <c r="S27" s="76"/>
      <c r="T27" s="257">
        <v>3</v>
      </c>
      <c r="U27" s="277">
        <v>0.52359999999999995</v>
      </c>
      <c r="V27" s="278" t="str">
        <f>IF(C16&lt;&gt;"",IF(X26&lt;10,"Gage system O.K",IF(X26&lt;30,"Gage system may be acceptable","Gage system needs improvement")),"")</f>
        <v/>
      </c>
      <c r="W27" s="4"/>
      <c r="X27" s="279"/>
      <c r="Y27" s="280"/>
    </row>
    <row r="28" spans="1:25" ht="18" customHeight="1">
      <c r="A28" s="259">
        <f>A27+1</f>
        <v>14</v>
      </c>
      <c r="B28" s="210" t="s">
        <v>296</v>
      </c>
      <c r="C28" s="264" t="str">
        <f t="shared" ref="C28:L28" si="5">IF(C25&lt;&gt;"",SUM(C25:C27)/COUNT(C25:C27),"")</f>
        <v/>
      </c>
      <c r="D28" s="264" t="str">
        <f t="shared" si="5"/>
        <v/>
      </c>
      <c r="E28" s="264" t="str">
        <f t="shared" si="5"/>
        <v/>
      </c>
      <c r="F28" s="264" t="str">
        <f t="shared" si="5"/>
        <v/>
      </c>
      <c r="G28" s="264" t="str">
        <f t="shared" si="5"/>
        <v/>
      </c>
      <c r="H28" s="264" t="str">
        <f t="shared" si="5"/>
        <v/>
      </c>
      <c r="I28" s="264" t="str">
        <f t="shared" si="5"/>
        <v/>
      </c>
      <c r="J28" s="264" t="str">
        <f t="shared" si="5"/>
        <v/>
      </c>
      <c r="K28" s="264" t="str">
        <f t="shared" si="5"/>
        <v/>
      </c>
      <c r="L28" s="264" t="str">
        <f t="shared" si="5"/>
        <v/>
      </c>
      <c r="M28" s="265" t="s">
        <v>479</v>
      </c>
      <c r="N28" s="256" t="str">
        <f t="shared" si="0"/>
        <v/>
      </c>
      <c r="O28" s="242" t="s">
        <v>308</v>
      </c>
      <c r="P28" s="79"/>
      <c r="Q28" s="79"/>
      <c r="R28" s="79"/>
      <c r="S28" s="79"/>
      <c r="T28" s="257">
        <v>4</v>
      </c>
      <c r="U28" s="277">
        <v>0.44640000000000002</v>
      </c>
      <c r="V28" s="78"/>
      <c r="W28" s="79"/>
      <c r="X28" s="79"/>
      <c r="Y28" s="243"/>
    </row>
    <row r="29" spans="1:25" ht="18" customHeight="1" thickBot="1">
      <c r="A29" s="266">
        <f>A28+1</f>
        <v>15</v>
      </c>
      <c r="B29" s="267" t="s">
        <v>124</v>
      </c>
      <c r="C29" s="268" t="str">
        <f t="shared" ref="C29:L29" si="6">IF(C25&lt;&gt;"",MAX(C25:C27)-MIN(C25:C27),"")</f>
        <v/>
      </c>
      <c r="D29" s="268" t="str">
        <f t="shared" si="6"/>
        <v/>
      </c>
      <c r="E29" s="268" t="str">
        <f t="shared" si="6"/>
        <v/>
      </c>
      <c r="F29" s="268" t="str">
        <f t="shared" si="6"/>
        <v/>
      </c>
      <c r="G29" s="268" t="str">
        <f t="shared" si="6"/>
        <v/>
      </c>
      <c r="H29" s="268" t="str">
        <f t="shared" si="6"/>
        <v/>
      </c>
      <c r="I29" s="268" t="str">
        <f t="shared" si="6"/>
        <v/>
      </c>
      <c r="J29" s="268" t="str">
        <f t="shared" si="6"/>
        <v/>
      </c>
      <c r="K29" s="268" t="str">
        <f t="shared" si="6"/>
        <v/>
      </c>
      <c r="L29" s="268" t="str">
        <f t="shared" si="6"/>
        <v/>
      </c>
      <c r="M29" s="269" t="s">
        <v>480</v>
      </c>
      <c r="N29" s="256" t="str">
        <f t="shared" si="0"/>
        <v/>
      </c>
      <c r="O29" s="249" t="s">
        <v>309</v>
      </c>
      <c r="P29" s="5" t="s">
        <v>219</v>
      </c>
      <c r="Q29" s="2" t="s">
        <v>481</v>
      </c>
      <c r="T29" s="257">
        <v>5</v>
      </c>
      <c r="U29" s="277">
        <v>0.4032</v>
      </c>
      <c r="V29" s="115" t="s">
        <v>310</v>
      </c>
      <c r="W29" s="5" t="s">
        <v>219</v>
      </c>
      <c r="X29" s="2" t="s">
        <v>311</v>
      </c>
      <c r="Y29" s="253"/>
    </row>
    <row r="30" spans="1:25" ht="18" customHeight="1">
      <c r="A30" s="281" t="s">
        <v>312</v>
      </c>
      <c r="B30" s="149"/>
      <c r="C30" s="282"/>
      <c r="D30" s="282"/>
      <c r="E30" s="282"/>
      <c r="F30" s="282"/>
      <c r="G30" s="282"/>
      <c r="H30" s="282"/>
      <c r="I30" s="282"/>
      <c r="J30" s="282"/>
      <c r="K30" s="282"/>
      <c r="L30" s="282"/>
      <c r="M30" s="283" t="s">
        <v>313</v>
      </c>
      <c r="N30" s="284" t="str">
        <f>IF(C15&lt;&gt;"",AVERAGE(C31:L31),"")</f>
        <v/>
      </c>
      <c r="O30" s="249"/>
      <c r="P30" s="5" t="s">
        <v>219</v>
      </c>
      <c r="Q30" s="2" t="str">
        <f>IF(C15&lt;&gt;"",CONCATENATE(TEXT($N$31,"0.000")," x ",CHOOSE($H$11,0,U26,U27,U28,U29,U30,U31,U32,U33,U34)),"")</f>
        <v/>
      </c>
      <c r="T30" s="257">
        <v>6</v>
      </c>
      <c r="U30" s="277">
        <v>0.3745</v>
      </c>
      <c r="V30" s="115"/>
      <c r="W30" s="5" t="s">
        <v>219</v>
      </c>
      <c r="X30" s="177" t="str">
        <f>IF(C15&lt;&gt;"",CONCATENATE("100(",TEXT($Q$31,"0.000"),"/",TEXT($Q$35,"0.000"),")"),"")</f>
        <v/>
      </c>
      <c r="Y30" s="253"/>
    </row>
    <row r="31" spans="1:25" ht="18" customHeight="1" thickBot="1">
      <c r="A31" s="285" t="s">
        <v>314</v>
      </c>
      <c r="B31" s="239"/>
      <c r="C31" s="286" t="str">
        <f t="shared" ref="C31:L31" si="7">IF(C18&lt;&gt;"",SUM(C18,C23,C28)/COUNT(C18,C23,C28),"")</f>
        <v/>
      </c>
      <c r="D31" s="286" t="str">
        <f t="shared" si="7"/>
        <v/>
      </c>
      <c r="E31" s="286" t="str">
        <f t="shared" si="7"/>
        <v/>
      </c>
      <c r="F31" s="286" t="str">
        <f t="shared" si="7"/>
        <v/>
      </c>
      <c r="G31" s="286" t="str">
        <f t="shared" si="7"/>
        <v/>
      </c>
      <c r="H31" s="286" t="str">
        <f t="shared" si="7"/>
        <v/>
      </c>
      <c r="I31" s="286" t="str">
        <f t="shared" si="7"/>
        <v/>
      </c>
      <c r="J31" s="286" t="str">
        <f t="shared" si="7"/>
        <v/>
      </c>
      <c r="K31" s="286" t="str">
        <f t="shared" si="7"/>
        <v/>
      </c>
      <c r="L31" s="286" t="str">
        <f t="shared" si="7"/>
        <v/>
      </c>
      <c r="M31" s="287" t="s">
        <v>482</v>
      </c>
      <c r="N31" s="288" t="str">
        <f>IF(C15&lt;&gt;"",MAX(C31:L31)-MIN(C31:L31),"")</f>
        <v/>
      </c>
      <c r="O31" s="289"/>
      <c r="P31" s="91" t="s">
        <v>219</v>
      </c>
      <c r="Q31" s="187" t="str">
        <f>IF(C15&lt;&gt;"",$N$31*CHOOSE($H$11,0,U26,U27,U28,U29,U30,U31,U32,U33,U34),"")</f>
        <v/>
      </c>
      <c r="R31" s="76"/>
      <c r="S31" s="76"/>
      <c r="T31" s="257">
        <v>7</v>
      </c>
      <c r="U31" s="277">
        <v>0.35339999999999999</v>
      </c>
      <c r="V31" s="115"/>
      <c r="W31" s="5" t="s">
        <v>219</v>
      </c>
      <c r="X31" s="290" t="str">
        <f>IF(C15&lt;&gt;"",100*($Q$31/$Q$35),"")</f>
        <v/>
      </c>
      <c r="Y31" s="253"/>
    </row>
    <row r="32" spans="1:25" ht="18" customHeight="1">
      <c r="A32" s="291">
        <f>A29+2</f>
        <v>17</v>
      </c>
      <c r="B32" s="247" t="s">
        <v>483</v>
      </c>
      <c r="C32" s="247"/>
      <c r="D32" s="247"/>
      <c r="E32" s="247"/>
      <c r="F32" s="247"/>
      <c r="G32" s="247"/>
      <c r="H32" s="247"/>
      <c r="I32" s="247"/>
      <c r="J32" s="247"/>
      <c r="K32" s="247"/>
      <c r="L32" s="247"/>
      <c r="M32" s="292" t="s">
        <v>315</v>
      </c>
      <c r="N32" s="248" t="str">
        <f>IF(C15&lt;&gt;"",SUM(N19,N24,N29)/COUNT(C15,C20,C25),"")</f>
        <v/>
      </c>
      <c r="O32" s="242" t="s">
        <v>316</v>
      </c>
      <c r="P32" s="79"/>
      <c r="Q32" s="79"/>
      <c r="R32" s="79"/>
      <c r="S32" s="79"/>
      <c r="T32" s="257">
        <v>8</v>
      </c>
      <c r="U32" s="277">
        <v>0.33779999999999999</v>
      </c>
      <c r="V32" s="75"/>
      <c r="W32" s="76"/>
      <c r="X32" s="76"/>
      <c r="Y32" s="263"/>
    </row>
    <row r="33" spans="1:26" ht="18" customHeight="1">
      <c r="A33" s="293">
        <f>A32+1</f>
        <v>18</v>
      </c>
      <c r="B33" s="294" t="s">
        <v>484</v>
      </c>
      <c r="C33" s="150"/>
      <c r="D33" s="150"/>
      <c r="E33" s="150"/>
      <c r="F33" s="150"/>
      <c r="G33" s="150"/>
      <c r="H33" s="150"/>
      <c r="I33" s="150"/>
      <c r="J33" s="150"/>
      <c r="K33" s="150"/>
      <c r="L33" s="150"/>
      <c r="M33" s="295" t="s">
        <v>485</v>
      </c>
      <c r="N33" s="296" t="str">
        <f>IF(C15&lt;&gt;"",MAX(N18,N23,N28)-MIN(N18,N23,N28),"")</f>
        <v/>
      </c>
      <c r="O33" s="249" t="s">
        <v>317</v>
      </c>
      <c r="P33" s="5" t="s">
        <v>219</v>
      </c>
      <c r="Q33" s="2" t="s">
        <v>486</v>
      </c>
      <c r="T33" s="257">
        <v>9</v>
      </c>
      <c r="U33" s="277">
        <v>0.32469999999999999</v>
      </c>
      <c r="V33" s="115" t="s">
        <v>318</v>
      </c>
      <c r="W33" s="5" t="s">
        <v>219</v>
      </c>
      <c r="X33" s="2" t="s">
        <v>319</v>
      </c>
      <c r="Y33" s="253"/>
    </row>
    <row r="34" spans="1:26" ht="18" customHeight="1">
      <c r="A34" s="293">
        <f>A33+1</f>
        <v>19</v>
      </c>
      <c r="B34" s="124" t="s">
        <v>487</v>
      </c>
      <c r="C34" s="150"/>
      <c r="D34" s="150"/>
      <c r="E34" s="297" t="str">
        <f>IF(C15="","",IF(OR(G34&lt;&gt;"",H34&lt;&gt;"",I34&lt;&gt;""),"APPRAISER",""))</f>
        <v/>
      </c>
      <c r="F34" s="298"/>
      <c r="G34" s="299" t="str">
        <f>IF(C15="","",IF(OR(AND($C19&lt;&gt;"",$C19&gt;$N$34),AND($D19&lt;&gt;"",$D19&gt;$N$34),AND($E19&lt;&gt;"",$E19&gt;$N$34),AND($F19&lt;&gt;"",$F19&gt;$N$34),AND($G19&lt;&gt;"",$G19&gt;$N$34),AND($H19&lt;&gt;"",$H19&gt;$N$34),AND($I19&lt;&gt;"",$I19&gt;$N$34),AND($J19&lt;&gt;"",$J19&gt;$N$34),AND($K19&lt;&gt;"",$K19&gt;$N$34),AND($L19&lt;&gt;"",$L19&gt;$N$34)),"A",""))</f>
        <v/>
      </c>
      <c r="H34" s="299" t="str">
        <f>IF(C15="","",IF(OR(AND($C24&lt;&gt;"",$C24&gt;$N$34),AND($D24&lt;&gt;"",$D24&gt;$N$34),AND($E24&lt;&gt;"",$E24&gt;$N$34),AND($F24&lt;&gt;"",$F24&gt;$N$34),AND($G24&lt;&gt;"",$G24&gt;$N$34),AND($H24&lt;&gt;"",$H24&gt;$N$34),AND($I24&lt;&gt;"",$I24&gt;$N$34),AND($J24&lt;&gt;"",$J24&gt;$N$34),AND($K24&lt;&gt;"",$K24&gt;$N$34),AND($L24&lt;&gt;"",$L24&gt;$N$34)),"B",""))</f>
        <v/>
      </c>
      <c r="I34" s="299" t="str">
        <f>IF(C15="","",IF(OR(AND($C29&lt;&gt;"",$C29&gt;$N$34),AND($D29&lt;&gt;"",$D29&gt;$N$34),AND($E29&lt;&gt;"",$E29&gt;$N$34),AND($F29&lt;&gt;"",$F29&gt;$N$34),AND($G29&lt;&gt;"",$G29&gt;$N$34),AND($H29&lt;&gt;"",$H29&gt;$N$34),AND($I29&lt;&gt;"",$I29&gt;$N$34),AND($J29&lt;&gt;"",$J29&gt;$N$34),AND($K29&lt;&gt;"",$K29&gt;$N$34),AND($L29&lt;&gt;"",$L29&gt;$N$34)),"C",""))</f>
        <v/>
      </c>
      <c r="J34" s="298" t="str">
        <f>IF(C15="","",IF(OR(G34&lt;&gt;"",H34&lt;&gt;"",I34&lt;&gt;""),"OUT OF CONTROL",""))</f>
        <v/>
      </c>
      <c r="K34" s="150"/>
      <c r="L34" s="150"/>
      <c r="M34" s="300" t="s">
        <v>488</v>
      </c>
      <c r="N34" s="296" t="str">
        <f>IF(C15&lt;&gt;"",IF(F11=3,2.58*N32,3.27*N32),"")</f>
        <v/>
      </c>
      <c r="O34" s="249"/>
      <c r="P34" s="301" t="s">
        <v>219</v>
      </c>
      <c r="Q34" s="273" t="str">
        <f>IF(C15&lt;&gt;"",CONCATENATE("{(",TEXT($Q$27,"0.000"),"^2 + ",TEXT($Q$31,"0.000"),"^2)}^1/2"),"")</f>
        <v/>
      </c>
      <c r="T34" s="261">
        <v>10</v>
      </c>
      <c r="U34" s="302">
        <v>0.3145</v>
      </c>
      <c r="V34" s="72"/>
      <c r="W34" s="301" t="s">
        <v>219</v>
      </c>
      <c r="X34" s="177" t="str">
        <f>IF(C15&lt;&gt;"",CONCATENATE("1.41(",TEXT($Q$31,"0.000"),"/",TEXT($Q$27,"0.000"),")"),"")</f>
        <v/>
      </c>
      <c r="Y34" s="253"/>
      <c r="Z34" s="362"/>
    </row>
    <row r="35" spans="1:26" ht="18" customHeight="1">
      <c r="A35" s="303"/>
      <c r="B35" s="79"/>
      <c r="C35" s="79"/>
      <c r="D35" s="79"/>
      <c r="E35" s="79"/>
      <c r="F35" s="79"/>
      <c r="G35" s="79"/>
      <c r="H35" s="79"/>
      <c r="I35" s="79"/>
      <c r="J35" s="79"/>
      <c r="K35" s="79"/>
      <c r="L35" s="79"/>
      <c r="M35" s="79"/>
      <c r="N35" s="243"/>
      <c r="O35" s="249"/>
      <c r="P35" s="301" t="s">
        <v>219</v>
      </c>
      <c r="Q35" s="187" t="str">
        <f>IF(C15&lt;&gt;"",($Q$27^2+$Q$31^2)^(1/2),"")</f>
        <v/>
      </c>
      <c r="U35" s="80"/>
      <c r="W35" s="301" t="s">
        <v>219</v>
      </c>
      <c r="X35" s="304" t="str">
        <f>IF(C15&lt;&gt;"",TRUNC(1.41*($Q$31/$Q$27)),"")</f>
        <v/>
      </c>
      <c r="Y35" s="253"/>
    </row>
    <row r="36" spans="1:26" ht="18" customHeight="1">
      <c r="A36" s="305" t="s">
        <v>489</v>
      </c>
      <c r="N36" s="253"/>
      <c r="O36" s="289"/>
      <c r="P36" s="306"/>
      <c r="Q36" s="186"/>
      <c r="R36" s="76"/>
      <c r="S36" s="76"/>
      <c r="T36" s="76"/>
      <c r="U36" s="77"/>
      <c r="V36" s="1486" t="str">
        <f>IF(X35&lt;&gt;"",IF(X35&lt;5,"Gage discrimination low","Gage discrimination acceptable"),"")</f>
        <v/>
      </c>
      <c r="W36" s="1487"/>
      <c r="X36" s="1487"/>
      <c r="Y36" s="1488"/>
    </row>
    <row r="37" spans="1:26">
      <c r="A37" s="305" t="s">
        <v>320</v>
      </c>
      <c r="N37" s="253"/>
      <c r="O37" s="305"/>
      <c r="Y37" s="253"/>
    </row>
    <row r="38" spans="1:26">
      <c r="A38" s="305" t="s">
        <v>490</v>
      </c>
      <c r="N38" s="253"/>
      <c r="O38" s="3" t="s">
        <v>491</v>
      </c>
      <c r="Y38" s="253"/>
    </row>
    <row r="39" spans="1:26" ht="13.5" thickBot="1">
      <c r="A39" s="3"/>
      <c r="N39" s="253"/>
      <c r="O39" s="307"/>
      <c r="P39" s="308"/>
      <c r="Q39" s="146"/>
      <c r="R39" s="146"/>
      <c r="S39" s="146"/>
      <c r="T39" s="146"/>
      <c r="U39" s="146"/>
      <c r="V39" s="146"/>
      <c r="W39" s="146"/>
      <c r="X39" s="146"/>
      <c r="Y39" s="241"/>
    </row>
    <row r="40" spans="1:26">
      <c r="A40" s="305" t="s">
        <v>321</v>
      </c>
      <c r="B40" s="76"/>
      <c r="C40" s="76"/>
      <c r="D40" s="76"/>
      <c r="E40" s="76"/>
      <c r="F40" s="76"/>
      <c r="G40" s="76"/>
      <c r="H40" s="76"/>
      <c r="I40" s="76"/>
      <c r="J40" s="76"/>
      <c r="K40" s="76"/>
      <c r="L40" s="76"/>
      <c r="M40" s="76"/>
      <c r="N40" s="263"/>
    </row>
    <row r="41" spans="1:26">
      <c r="A41" s="305"/>
      <c r="B41" s="76"/>
      <c r="C41" s="76"/>
      <c r="D41" s="76"/>
      <c r="E41" s="76"/>
      <c r="F41" s="76"/>
      <c r="G41" s="76"/>
      <c r="H41" s="76"/>
      <c r="I41" s="76"/>
      <c r="J41" s="76"/>
      <c r="K41" s="76"/>
      <c r="L41" s="76"/>
      <c r="M41" s="76"/>
      <c r="N41" s="263"/>
    </row>
    <row r="42" spans="1:26" ht="13.5" thickBot="1">
      <c r="A42" s="307"/>
      <c r="B42" s="146"/>
      <c r="C42" s="146"/>
      <c r="D42" s="146"/>
      <c r="E42" s="146"/>
      <c r="F42" s="146"/>
      <c r="G42" s="146"/>
      <c r="H42" s="146"/>
      <c r="I42" s="146"/>
      <c r="J42" s="146"/>
      <c r="K42" s="146"/>
      <c r="L42" s="146"/>
      <c r="M42" s="146"/>
      <c r="N42" s="241"/>
    </row>
  </sheetData>
  <customSheetViews>
    <customSheetView guid="{4386EC60-C10A-4757-8A9B-A7E03A340F6B}" showPageBreaks="1" printArea="1" topLeftCell="A7">
      <selection activeCell="Q25" sqref="Q25"/>
      <colBreaks count="1" manualBreakCount="1">
        <brk id="14" max="1048575" man="1"/>
      </colBreaks>
      <pageMargins left="0.25" right="0.25" top="0.41" bottom="0.68" header="0.17" footer="0.16"/>
      <printOptions horizontalCentered="1" verticalCentered="1"/>
      <pageSetup scale="89" fitToWidth="2" orientation="portrait" r:id="rId1"/>
      <headerFooter alignWithMargins="0">
        <oddFooter xml:space="preserve">&amp;L&amp;P of &amp;N&amp;RPPAP: Revision 1.4
Date: 4/12/12
</oddFooter>
      </headerFooter>
    </customSheetView>
  </customSheetViews>
  <mergeCells count="7">
    <mergeCell ref="V36:Y36"/>
    <mergeCell ref="D1:N1"/>
    <mergeCell ref="D2:N2"/>
    <mergeCell ref="D3:N3"/>
    <mergeCell ref="Q1:Y1"/>
    <mergeCell ref="Q2:Y2"/>
    <mergeCell ref="Q3:Y3"/>
  </mergeCells>
  <phoneticPr fontId="28" type="noConversion"/>
  <printOptions horizontalCentered="1"/>
  <pageMargins left="0.17" right="0.25" top="0.41" bottom="0.68" header="0.17" footer="0.16"/>
  <pageSetup scale="80" fitToWidth="2" orientation="portrait" r:id="rId2"/>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colBreaks count="1" manualBreakCount="1">
    <brk id="14" max="1048575" man="1"/>
  </colBreaks>
  <drawing r:id="rId3"/>
  <legacyDrawing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indexed="13"/>
  </sheetPr>
  <dimension ref="A1:Y42"/>
  <sheetViews>
    <sheetView view="pageLayout" zoomScaleNormal="100" workbookViewId="0">
      <selection activeCell="B2" sqref="B2"/>
    </sheetView>
  </sheetViews>
  <sheetFormatPr defaultColWidth="9.140625" defaultRowHeight="12.75"/>
  <cols>
    <col min="1" max="1" width="7.5703125" style="2" customWidth="1"/>
    <col min="2" max="2" width="4.85546875" style="2" customWidth="1"/>
    <col min="3" max="12" width="10" style="2" customWidth="1"/>
    <col min="13" max="13" width="5.140625" style="2" customWidth="1"/>
    <col min="14" max="14" width="9.140625" style="2"/>
    <col min="15" max="16" width="7.85546875" style="2" customWidth="1"/>
    <col min="17" max="19" width="12.85546875" style="2" customWidth="1"/>
    <col min="20" max="21" width="14.42578125" style="2" customWidth="1"/>
    <col min="22" max="22" width="9.140625" style="2" customWidth="1"/>
    <col min="23" max="23" width="8.140625" style="2" customWidth="1"/>
    <col min="24" max="25" width="11.7109375" style="2" customWidth="1"/>
    <col min="26" max="16384" width="9.140625" style="2"/>
  </cols>
  <sheetData>
    <row r="1" spans="1:25" ht="18">
      <c r="A1" s="216"/>
      <c r="B1" s="4"/>
      <c r="C1" s="4"/>
      <c r="D1" s="1489" t="s">
        <v>277</v>
      </c>
      <c r="E1" s="1489"/>
      <c r="F1" s="1489"/>
      <c r="G1" s="1489"/>
      <c r="H1" s="1489"/>
      <c r="I1" s="1489"/>
      <c r="J1" s="1489"/>
      <c r="K1" s="1489"/>
      <c r="L1" s="1489"/>
      <c r="M1" s="1489"/>
      <c r="N1" s="1489"/>
      <c r="P1" s="674"/>
      <c r="Q1" s="1490" t="s">
        <v>277</v>
      </c>
      <c r="R1" s="1490"/>
      <c r="S1" s="1490"/>
      <c r="T1" s="1490"/>
      <c r="U1" s="1490"/>
      <c r="V1" s="1490"/>
      <c r="W1" s="1490"/>
      <c r="X1" s="1490"/>
      <c r="Y1" s="1490"/>
    </row>
    <row r="2" spans="1:25" ht="18">
      <c r="B2" s="4"/>
      <c r="C2" s="4"/>
      <c r="D2" s="1489" t="s">
        <v>278</v>
      </c>
      <c r="E2" s="1489"/>
      <c r="F2" s="1489"/>
      <c r="G2" s="1489"/>
      <c r="H2" s="1489"/>
      <c r="I2" s="1489"/>
      <c r="J2" s="1489"/>
      <c r="K2" s="1489"/>
      <c r="L2" s="1489"/>
      <c r="M2" s="1489"/>
      <c r="N2" s="1489"/>
      <c r="P2" s="674"/>
      <c r="Q2" s="1489" t="s">
        <v>278</v>
      </c>
      <c r="R2" s="1489"/>
      <c r="S2" s="1489"/>
      <c r="T2" s="1489"/>
      <c r="U2" s="1489"/>
      <c r="V2" s="1489"/>
      <c r="W2" s="1489"/>
      <c r="X2" s="1489"/>
      <c r="Y2" s="1489"/>
    </row>
    <row r="3" spans="1:25">
      <c r="D3" s="1491" t="s">
        <v>655</v>
      </c>
      <c r="E3" s="1491"/>
      <c r="F3" s="1491"/>
      <c r="G3" s="1491"/>
      <c r="H3" s="1491"/>
      <c r="I3" s="1491"/>
      <c r="J3" s="1491"/>
      <c r="K3" s="1491"/>
      <c r="L3" s="1491"/>
      <c r="M3" s="1491"/>
      <c r="N3" s="1491"/>
      <c r="O3" s="674"/>
      <c r="P3" s="674"/>
      <c r="Q3" s="1491" t="s">
        <v>655</v>
      </c>
      <c r="R3" s="1491"/>
      <c r="S3" s="1491"/>
      <c r="T3" s="1491"/>
      <c r="U3" s="1491"/>
      <c r="V3" s="1491"/>
      <c r="W3" s="1491"/>
      <c r="X3" s="1491"/>
      <c r="Y3" s="1491"/>
    </row>
    <row r="4" spans="1:25" s="10" customFormat="1" ht="11.25">
      <c r="A4" s="121" t="s">
        <v>75</v>
      </c>
      <c r="B4" s="122"/>
      <c r="C4" s="122"/>
      <c r="D4" s="122"/>
      <c r="E4" s="123"/>
      <c r="F4" s="121" t="s">
        <v>201</v>
      </c>
      <c r="G4" s="122"/>
      <c r="H4" s="122"/>
      <c r="I4" s="123"/>
      <c r="J4" s="121" t="s">
        <v>241</v>
      </c>
      <c r="K4" s="122"/>
      <c r="L4" s="122"/>
      <c r="M4" s="122"/>
      <c r="N4" s="123"/>
      <c r="O4" s="121" t="s">
        <v>75</v>
      </c>
      <c r="P4" s="122"/>
      <c r="Q4" s="123"/>
      <c r="R4" s="121" t="s">
        <v>201</v>
      </c>
      <c r="S4" s="122"/>
      <c r="T4" s="122"/>
      <c r="U4" s="123"/>
      <c r="V4" s="121" t="s">
        <v>241</v>
      </c>
      <c r="W4" s="122"/>
      <c r="X4" s="122"/>
      <c r="Y4" s="123"/>
    </row>
    <row r="5" spans="1:25">
      <c r="A5" s="453" t="str">
        <f>INTRO!$C$20</f>
        <v>PART NUMBER</v>
      </c>
      <c r="B5" s="844"/>
      <c r="C5" s="844"/>
      <c r="D5" s="76"/>
      <c r="E5" s="77"/>
      <c r="F5" s="129"/>
      <c r="G5" s="159"/>
      <c r="H5" s="159"/>
      <c r="I5" s="160"/>
      <c r="J5" s="129"/>
      <c r="K5" s="159"/>
      <c r="L5" s="159"/>
      <c r="M5" s="159"/>
      <c r="N5" s="160"/>
      <c r="O5" s="453" t="str">
        <f>INTRO!$C$20</f>
        <v>PART NUMBER</v>
      </c>
      <c r="P5" s="76"/>
      <c r="Q5" s="77"/>
      <c r="R5" s="75" t="str">
        <f>IF(F5&lt;&gt;"",F5,"")</f>
        <v/>
      </c>
      <c r="S5" s="76"/>
      <c r="T5" s="76"/>
      <c r="U5" s="77"/>
      <c r="V5" s="75" t="str">
        <f>IF(J5&lt;&gt;"",J5,"")</f>
        <v/>
      </c>
      <c r="W5" s="76"/>
      <c r="X5" s="76"/>
      <c r="Y5" s="77"/>
    </row>
    <row r="6" spans="1:25" s="10" customFormat="1" ht="11.25">
      <c r="A6" s="121" t="s">
        <v>74</v>
      </c>
      <c r="B6" s="122"/>
      <c r="C6" s="122"/>
      <c r="D6" s="122"/>
      <c r="E6" s="123"/>
      <c r="F6" s="121" t="s">
        <v>203</v>
      </c>
      <c r="G6" s="122"/>
      <c r="H6" s="122"/>
      <c r="I6" s="123"/>
      <c r="J6" s="121" t="s">
        <v>242</v>
      </c>
      <c r="K6" s="122"/>
      <c r="L6" s="122"/>
      <c r="M6" s="122"/>
      <c r="N6" s="123"/>
      <c r="O6" s="121" t="s">
        <v>74</v>
      </c>
      <c r="P6" s="122"/>
      <c r="Q6" s="123"/>
      <c r="R6" s="121" t="s">
        <v>203</v>
      </c>
      <c r="S6" s="122"/>
      <c r="T6" s="122"/>
      <c r="U6" s="123"/>
      <c r="V6" s="121" t="s">
        <v>242</v>
      </c>
      <c r="W6" s="122"/>
      <c r="X6" s="122"/>
      <c r="Y6" s="123"/>
    </row>
    <row r="7" spans="1:25">
      <c r="A7" s="453" t="str">
        <f>INTRO!$C$19</f>
        <v>PART NAME</v>
      </c>
      <c r="B7" s="76"/>
      <c r="C7" s="76"/>
      <c r="D7" s="76"/>
      <c r="E7" s="77"/>
      <c r="F7" s="129"/>
      <c r="G7" s="159"/>
      <c r="H7" s="159"/>
      <c r="I7" s="160"/>
      <c r="J7" s="129"/>
      <c r="K7" s="159"/>
      <c r="L7" s="159"/>
      <c r="M7" s="159"/>
      <c r="N7" s="160"/>
      <c r="O7" s="453" t="str">
        <f>INTRO!$C$19</f>
        <v>PART NAME</v>
      </c>
      <c r="P7" s="76"/>
      <c r="Q7" s="77"/>
      <c r="R7" s="75" t="str">
        <f>IF(F7&lt;&gt;"",F7,"")</f>
        <v/>
      </c>
      <c r="S7" s="76"/>
      <c r="T7" s="76"/>
      <c r="U7" s="77"/>
      <c r="V7" s="75" t="str">
        <f>IF(J7&lt;&gt;"",J7,"")</f>
        <v/>
      </c>
      <c r="W7" s="76"/>
      <c r="X7" s="76"/>
      <c r="Y7" s="77"/>
    </row>
    <row r="8" spans="1:25" s="10" customFormat="1">
      <c r="A8" s="121" t="s">
        <v>205</v>
      </c>
      <c r="B8" s="122"/>
      <c r="C8" s="122"/>
      <c r="D8" s="217" t="s">
        <v>279</v>
      </c>
      <c r="E8" s="218"/>
      <c r="F8" s="121" t="s">
        <v>206</v>
      </c>
      <c r="G8" s="122"/>
      <c r="H8" s="122"/>
      <c r="I8" s="123"/>
      <c r="J8" s="121" t="s">
        <v>245</v>
      </c>
      <c r="K8" s="122"/>
      <c r="L8" s="122"/>
      <c r="M8" s="122"/>
      <c r="N8" s="123"/>
      <c r="O8" s="121" t="s">
        <v>205</v>
      </c>
      <c r="P8" s="79"/>
      <c r="Q8" s="80"/>
      <c r="R8" s="121" t="s">
        <v>206</v>
      </c>
      <c r="S8" s="122"/>
      <c r="T8" s="122"/>
      <c r="U8" s="123"/>
      <c r="V8" s="121" t="s">
        <v>245</v>
      </c>
      <c r="W8" s="122"/>
      <c r="X8" s="122"/>
      <c r="Y8" s="123"/>
    </row>
    <row r="9" spans="1:25">
      <c r="A9" s="129"/>
      <c r="B9" s="159"/>
      <c r="C9" s="159"/>
      <c r="D9" s="678" t="s">
        <v>280</v>
      </c>
      <c r="E9" s="681" t="s">
        <v>281</v>
      </c>
      <c r="F9" s="129"/>
      <c r="G9" s="159"/>
      <c r="H9" s="159"/>
      <c r="I9" s="160"/>
      <c r="J9" s="129"/>
      <c r="K9" s="159"/>
      <c r="L9" s="159"/>
      <c r="M9" s="159"/>
      <c r="N9" s="160"/>
      <c r="O9" s="75" t="str">
        <f>IF(A9&lt;&gt;"",A9,"")</f>
        <v/>
      </c>
      <c r="P9" s="76"/>
      <c r="Q9" s="77"/>
      <c r="R9" s="75" t="str">
        <f>IF(F9&lt;&gt;"",F9,"")</f>
        <v/>
      </c>
      <c r="S9" s="76"/>
      <c r="T9" s="76"/>
      <c r="U9" s="77"/>
      <c r="V9" s="75" t="str">
        <f>IF(J9&lt;&gt;"",J9,"")</f>
        <v/>
      </c>
      <c r="W9" s="76"/>
      <c r="X9" s="76"/>
      <c r="Y9" s="77"/>
    </row>
    <row r="10" spans="1:25">
      <c r="A10" s="121" t="s">
        <v>282</v>
      </c>
      <c r="B10" s="122"/>
      <c r="C10" s="122"/>
      <c r="D10" s="122"/>
      <c r="E10" s="123"/>
      <c r="F10" s="121" t="s">
        <v>283</v>
      </c>
      <c r="G10" s="123"/>
      <c r="H10" s="121" t="s">
        <v>284</v>
      </c>
      <c r="I10" s="123"/>
      <c r="J10" s="121" t="s">
        <v>285</v>
      </c>
      <c r="K10" s="123"/>
      <c r="L10" s="121" t="s">
        <v>204</v>
      </c>
      <c r="M10" s="122"/>
      <c r="N10" s="123"/>
      <c r="O10" s="121" t="s">
        <v>282</v>
      </c>
      <c r="P10" s="79"/>
      <c r="Q10" s="80"/>
      <c r="R10" s="121" t="s">
        <v>283</v>
      </c>
      <c r="S10" s="123"/>
      <c r="T10" s="121" t="s">
        <v>284</v>
      </c>
      <c r="U10" s="123"/>
      <c r="V10" s="121" t="s">
        <v>285</v>
      </c>
      <c r="W10" s="123"/>
      <c r="X10" s="121" t="s">
        <v>204</v>
      </c>
      <c r="Y10" s="123"/>
    </row>
    <row r="11" spans="1:25">
      <c r="A11" s="129"/>
      <c r="B11" s="159"/>
      <c r="C11" s="159"/>
      <c r="D11" s="159"/>
      <c r="E11" s="160"/>
      <c r="F11" s="219" t="str">
        <f>IF(C15&lt;&gt;"",COUNT(C15:C17),"")</f>
        <v/>
      </c>
      <c r="G11" s="220"/>
      <c r="H11" s="219" t="str">
        <f>IF(C15&lt;&gt;"",COUNT(C15:L15),"")</f>
        <v/>
      </c>
      <c r="I11" s="220"/>
      <c r="J11" s="219" t="str">
        <f>IF(C15&lt;&gt;"",COUNT(C15,C20,C25),"")</f>
        <v/>
      </c>
      <c r="K11" s="221"/>
      <c r="L11" s="129"/>
      <c r="M11" s="159"/>
      <c r="N11" s="160"/>
      <c r="O11" s="75" t="str">
        <f>IF(A11&lt;&gt;"",A11,"")</f>
        <v/>
      </c>
      <c r="P11" s="76"/>
      <c r="Q11" s="77"/>
      <c r="R11" s="222" t="str">
        <f>F11</f>
        <v/>
      </c>
      <c r="S11" s="221"/>
      <c r="T11" s="222" t="str">
        <f>H11</f>
        <v/>
      </c>
      <c r="U11" s="221"/>
      <c r="V11" s="222" t="str">
        <f>J11</f>
        <v/>
      </c>
      <c r="W11" s="221"/>
      <c r="X11" s="75" t="str">
        <f>IF(L11&lt;&gt;"",L11,"")</f>
        <v/>
      </c>
      <c r="Y11" s="77"/>
    </row>
    <row r="12" spans="1:25" ht="13.5" thickBot="1">
      <c r="D12" s="223"/>
      <c r="E12" s="223" t="str">
        <f>IF(D9&gt;E9,"ENTER LOWER TOLERANCE IN D9","")</f>
        <v/>
      </c>
      <c r="F12" s="2" t="str">
        <f>IF(C15&lt;&gt;"",IF(F11*H11*J11&lt;90,"DERIVED RESULTS MAY NOT BE STATISTICALLY SOUND",""),"")</f>
        <v/>
      </c>
      <c r="G12" s="5"/>
      <c r="I12" s="5"/>
      <c r="K12" s="5"/>
      <c r="S12" s="5"/>
      <c r="U12" s="5"/>
      <c r="W12" s="5"/>
    </row>
    <row r="13" spans="1:25" ht="15.75">
      <c r="A13" s="224" t="s">
        <v>286</v>
      </c>
      <c r="B13" s="149"/>
      <c r="C13" s="225" t="s">
        <v>199</v>
      </c>
      <c r="D13" s="226"/>
      <c r="E13" s="226"/>
      <c r="F13" s="226"/>
      <c r="G13" s="226"/>
      <c r="H13" s="226"/>
      <c r="I13" s="226"/>
      <c r="J13" s="226"/>
      <c r="K13" s="226"/>
      <c r="L13" s="227"/>
      <c r="M13" s="228" t="s">
        <v>287</v>
      </c>
      <c r="N13" s="229"/>
      <c r="O13" s="230"/>
      <c r="P13" s="231"/>
      <c r="Q13" s="231"/>
      <c r="R13" s="232" t="s">
        <v>215</v>
      </c>
      <c r="S13" s="231"/>
      <c r="T13" s="231"/>
      <c r="U13" s="233"/>
      <c r="V13" s="234" t="s">
        <v>322</v>
      </c>
      <c r="W13" s="235"/>
      <c r="X13" s="236"/>
      <c r="Y13" s="237"/>
    </row>
    <row r="14" spans="1:25" ht="15.75" customHeight="1" thickBot="1">
      <c r="A14" s="238" t="s">
        <v>289</v>
      </c>
      <c r="B14" s="239"/>
      <c r="C14" s="240">
        <v>1</v>
      </c>
      <c r="D14" s="240">
        <v>2</v>
      </c>
      <c r="E14" s="240">
        <v>3</v>
      </c>
      <c r="F14" s="240">
        <v>4</v>
      </c>
      <c r="G14" s="240">
        <v>5</v>
      </c>
      <c r="H14" s="240">
        <v>6</v>
      </c>
      <c r="I14" s="240">
        <v>7</v>
      </c>
      <c r="J14" s="240">
        <v>8</v>
      </c>
      <c r="K14" s="240">
        <v>9</v>
      </c>
      <c r="L14" s="240">
        <v>10</v>
      </c>
      <c r="M14" s="71"/>
      <c r="N14" s="241"/>
      <c r="O14" s="242" t="s">
        <v>290</v>
      </c>
      <c r="P14" s="79"/>
      <c r="Q14" s="79"/>
      <c r="R14" s="79"/>
      <c r="S14" s="79"/>
      <c r="T14" s="79"/>
      <c r="U14" s="80"/>
      <c r="V14" s="78"/>
      <c r="W14" s="79"/>
      <c r="X14" s="79"/>
      <c r="Y14" s="243"/>
    </row>
    <row r="15" spans="1:25" ht="18" customHeight="1">
      <c r="A15" s="244" t="s">
        <v>291</v>
      </c>
      <c r="B15" s="245">
        <v>1</v>
      </c>
      <c r="C15" s="246"/>
      <c r="D15" s="246"/>
      <c r="E15" s="246"/>
      <c r="F15" s="246"/>
      <c r="G15" s="246"/>
      <c r="H15" s="246"/>
      <c r="I15" s="246"/>
      <c r="J15" s="246"/>
      <c r="K15" s="246"/>
      <c r="L15" s="246"/>
      <c r="M15" s="247"/>
      <c r="N15" s="248" t="str">
        <f t="shared" ref="N15:N29" si="0">IF(C15&lt;&gt;"",AVERAGE(C15:L15),"")</f>
        <v/>
      </c>
      <c r="O15" s="249" t="s">
        <v>292</v>
      </c>
      <c r="P15" s="5" t="s">
        <v>219</v>
      </c>
      <c r="Q15" s="250" t="s">
        <v>470</v>
      </c>
      <c r="T15" s="251" t="s">
        <v>283</v>
      </c>
      <c r="U15" s="252" t="s">
        <v>293</v>
      </c>
      <c r="V15" s="115" t="s">
        <v>294</v>
      </c>
      <c r="W15" s="5" t="s">
        <v>219</v>
      </c>
      <c r="X15" s="2" t="s">
        <v>323</v>
      </c>
      <c r="Y15" s="253"/>
    </row>
    <row r="16" spans="1:25" ht="18" customHeight="1">
      <c r="A16" s="254">
        <v>2</v>
      </c>
      <c r="B16" s="214">
        <v>2</v>
      </c>
      <c r="C16" s="255"/>
      <c r="D16" s="255"/>
      <c r="E16" s="255"/>
      <c r="F16" s="255"/>
      <c r="G16" s="255"/>
      <c r="H16" s="255"/>
      <c r="I16" s="255"/>
      <c r="J16" s="255"/>
      <c r="K16" s="255"/>
      <c r="L16" s="255"/>
      <c r="M16" s="76"/>
      <c r="N16" s="256" t="str">
        <f t="shared" si="0"/>
        <v/>
      </c>
      <c r="O16" s="3"/>
      <c r="P16" s="5" t="s">
        <v>219</v>
      </c>
      <c r="Q16" s="2" t="str">
        <f>IF(C15&lt;&gt;"",CONCATENATE(TEXT($N$32,"0.000")," x ",CHOOSE($F$11,0,U16,U17)),"")</f>
        <v/>
      </c>
      <c r="T16" s="257">
        <v>2</v>
      </c>
      <c r="U16" s="258">
        <v>0.88649999999999995</v>
      </c>
      <c r="V16" s="115"/>
      <c r="W16" s="5" t="s">
        <v>219</v>
      </c>
      <c r="X16" s="2" t="str">
        <f>IF(C15&lt;&gt;"",CONCATENATE("100(",TEXT($Q$17,"0.000"),"/",TEXT($Q$35,"0.000"),")"),"")</f>
        <v/>
      </c>
      <c r="Y16" s="253"/>
    </row>
    <row r="17" spans="1:25" ht="18" customHeight="1">
      <c r="A17" s="259">
        <f>A16+1</f>
        <v>3</v>
      </c>
      <c r="B17" s="210">
        <v>3</v>
      </c>
      <c r="C17" s="255"/>
      <c r="D17" s="255"/>
      <c r="E17" s="255"/>
      <c r="F17" s="255"/>
      <c r="G17" s="255"/>
      <c r="H17" s="255"/>
      <c r="I17" s="255"/>
      <c r="J17" s="255"/>
      <c r="K17" s="255"/>
      <c r="L17" s="255"/>
      <c r="M17" s="76"/>
      <c r="N17" s="256" t="str">
        <f t="shared" si="0"/>
        <v/>
      </c>
      <c r="O17" s="260"/>
      <c r="P17" s="91" t="s">
        <v>219</v>
      </c>
      <c r="Q17" s="186" t="str">
        <f>IF(C15&lt;&gt;"",$N$32*(CHOOSE($F$11,0,U16,U17)),"")</f>
        <v/>
      </c>
      <c r="R17" s="76"/>
      <c r="S17" s="76"/>
      <c r="T17" s="261">
        <v>3</v>
      </c>
      <c r="U17" s="210">
        <v>0.5907</v>
      </c>
      <c r="V17" s="75"/>
      <c r="W17" s="91" t="s">
        <v>219</v>
      </c>
      <c r="X17" s="262" t="str">
        <f>IF(C15&lt;&gt;"",100*($Q$17/$Q$35),"")</f>
        <v/>
      </c>
      <c r="Y17" s="263"/>
    </row>
    <row r="18" spans="1:25" ht="18" customHeight="1">
      <c r="A18" s="259">
        <f>A17+1</f>
        <v>4</v>
      </c>
      <c r="B18" s="210" t="s">
        <v>296</v>
      </c>
      <c r="C18" s="264" t="str">
        <f t="shared" ref="C18:L18" si="1">IF(C15&lt;&gt;"",SUM(C15:C17)/COUNT(C15:C17),"")</f>
        <v/>
      </c>
      <c r="D18" s="264" t="str">
        <f t="shared" si="1"/>
        <v/>
      </c>
      <c r="E18" s="264" t="str">
        <f t="shared" si="1"/>
        <v/>
      </c>
      <c r="F18" s="264" t="str">
        <f t="shared" si="1"/>
        <v/>
      </c>
      <c r="G18" s="264" t="str">
        <f t="shared" si="1"/>
        <v/>
      </c>
      <c r="H18" s="264" t="str">
        <f t="shared" si="1"/>
        <v/>
      </c>
      <c r="I18" s="264" t="str">
        <f t="shared" si="1"/>
        <v/>
      </c>
      <c r="J18" s="264" t="str">
        <f t="shared" si="1"/>
        <v/>
      </c>
      <c r="K18" s="264" t="str">
        <f t="shared" si="1"/>
        <v/>
      </c>
      <c r="L18" s="264" t="str">
        <f t="shared" si="1"/>
        <v/>
      </c>
      <c r="M18" s="265" t="s">
        <v>471</v>
      </c>
      <c r="N18" s="256" t="str">
        <f t="shared" si="0"/>
        <v/>
      </c>
      <c r="O18" s="242" t="s">
        <v>297</v>
      </c>
      <c r="P18" s="79"/>
      <c r="Q18" s="79"/>
      <c r="R18" s="79"/>
      <c r="S18" s="79"/>
      <c r="T18" s="79"/>
      <c r="U18" s="80"/>
      <c r="V18" s="78"/>
      <c r="W18" s="79"/>
      <c r="X18" s="79"/>
      <c r="Y18" s="243"/>
    </row>
    <row r="19" spans="1:25" ht="18" customHeight="1" thickBot="1">
      <c r="A19" s="266">
        <f>A18+1</f>
        <v>5</v>
      </c>
      <c r="B19" s="267" t="s">
        <v>124</v>
      </c>
      <c r="C19" s="268" t="str">
        <f t="shared" ref="C19:L19" si="2">IF(C15&lt;&gt;"",MAX(C15:C17)-MIN(C15:C17),"")</f>
        <v/>
      </c>
      <c r="D19" s="268" t="str">
        <f t="shared" si="2"/>
        <v/>
      </c>
      <c r="E19" s="268" t="str">
        <f t="shared" si="2"/>
        <v/>
      </c>
      <c r="F19" s="268" t="str">
        <f t="shared" si="2"/>
        <v/>
      </c>
      <c r="G19" s="268" t="str">
        <f t="shared" si="2"/>
        <v/>
      </c>
      <c r="H19" s="268" t="str">
        <f t="shared" si="2"/>
        <v/>
      </c>
      <c r="I19" s="268" t="str">
        <f t="shared" si="2"/>
        <v/>
      </c>
      <c r="J19" s="268" t="str">
        <f t="shared" si="2"/>
        <v/>
      </c>
      <c r="K19" s="268" t="str">
        <f t="shared" si="2"/>
        <v/>
      </c>
      <c r="L19" s="268" t="str">
        <f t="shared" si="2"/>
        <v/>
      </c>
      <c r="M19" s="269" t="s">
        <v>472</v>
      </c>
      <c r="N19" s="256" t="str">
        <f t="shared" si="0"/>
        <v/>
      </c>
      <c r="O19" s="249" t="s">
        <v>298</v>
      </c>
      <c r="P19" s="5" t="s">
        <v>219</v>
      </c>
      <c r="Q19" s="2" t="s">
        <v>473</v>
      </c>
      <c r="U19" s="73"/>
      <c r="V19" s="115" t="s">
        <v>299</v>
      </c>
      <c r="W19" s="5" t="s">
        <v>219</v>
      </c>
      <c r="X19" s="2" t="s">
        <v>324</v>
      </c>
      <c r="Y19" s="253"/>
    </row>
    <row r="20" spans="1:25" ht="18" customHeight="1">
      <c r="A20" s="244" t="s">
        <v>301</v>
      </c>
      <c r="B20" s="245">
        <v>1</v>
      </c>
      <c r="C20" s="246"/>
      <c r="D20" s="246"/>
      <c r="E20" s="246"/>
      <c r="F20" s="270"/>
      <c r="G20" s="270"/>
      <c r="H20" s="270"/>
      <c r="I20" s="270"/>
      <c r="J20" s="270"/>
      <c r="K20" s="270"/>
      <c r="L20" s="270"/>
      <c r="M20" s="247"/>
      <c r="N20" s="248" t="str">
        <f t="shared" si="0"/>
        <v/>
      </c>
      <c r="O20" s="3"/>
      <c r="P20" s="5" t="s">
        <v>219</v>
      </c>
      <c r="Q20" s="177" t="str">
        <f>IF(C15&lt;&gt;"",CONCATENATE("{(",TEXT($N$33,"0.000")," x ",CHOOSE($J$11,0,T23,U23),")^2 - (",TEXT($Q$17,"0.000")," ^2/(",$H$11," x ",$F$11,"))}^1/2"),"")</f>
        <v/>
      </c>
      <c r="U20" s="73"/>
      <c r="V20" s="115"/>
      <c r="W20" s="5" t="s">
        <v>219</v>
      </c>
      <c r="X20" s="2" t="str">
        <f>IF(C15&lt;&gt;"",CONCATENATE("100(",TEXT($Q$21,"0.000"),"/",TEXT($Q$35,"0.000"),")"),"")</f>
        <v/>
      </c>
      <c r="Y20" s="253"/>
    </row>
    <row r="21" spans="1:25" ht="18" customHeight="1">
      <c r="A21" s="259">
        <v>7</v>
      </c>
      <c r="B21" s="214">
        <v>2</v>
      </c>
      <c r="C21" s="255"/>
      <c r="D21" s="255"/>
      <c r="E21" s="255"/>
      <c r="F21" s="271"/>
      <c r="G21" s="271"/>
      <c r="H21" s="271"/>
      <c r="I21" s="271"/>
      <c r="J21" s="271"/>
      <c r="K21" s="271"/>
      <c r="L21" s="271"/>
      <c r="M21" s="76"/>
      <c r="N21" s="256" t="str">
        <f t="shared" si="0"/>
        <v/>
      </c>
      <c r="O21" s="3"/>
      <c r="P21" s="5" t="s">
        <v>219</v>
      </c>
      <c r="Q21" s="272" t="str">
        <f>IF(C15="","",IF(($N$33*CHOOSE($J$11,0,T23,U23))^2-$Q$17^2/($H$11*$F$11)&lt;0,0,(($N$33*CHOOSE($J$11,0,T23,U23))^2-$Q$17^2/($H$11*$F$11))^(1/2)))</f>
        <v/>
      </c>
      <c r="U21" s="73"/>
      <c r="V21" s="115"/>
      <c r="W21" s="5" t="s">
        <v>219</v>
      </c>
      <c r="X21" s="273" t="str">
        <f>IF(C15&lt;&gt;"",100*($Q$21/$Q$35),"")</f>
        <v/>
      </c>
      <c r="Y21" s="253"/>
    </row>
    <row r="22" spans="1:25" ht="18" customHeight="1">
      <c r="A22" s="259">
        <f>A21+1</f>
        <v>8</v>
      </c>
      <c r="B22" s="210">
        <v>3</v>
      </c>
      <c r="C22" s="255"/>
      <c r="D22" s="255"/>
      <c r="E22" s="255"/>
      <c r="F22" s="271"/>
      <c r="G22" s="271"/>
      <c r="H22" s="271"/>
      <c r="I22" s="271"/>
      <c r="J22" s="271"/>
      <c r="K22" s="271"/>
      <c r="L22" s="271"/>
      <c r="M22" s="76"/>
      <c r="N22" s="256" t="str">
        <f t="shared" si="0"/>
        <v/>
      </c>
      <c r="O22" s="3"/>
      <c r="P22" s="5"/>
      <c r="Q22" s="272"/>
      <c r="S22" s="274" t="s">
        <v>285</v>
      </c>
      <c r="T22" s="251">
        <v>2</v>
      </c>
      <c r="U22" s="251">
        <v>3</v>
      </c>
      <c r="V22" s="75"/>
      <c r="W22" s="76"/>
      <c r="X22" s="76"/>
      <c r="Y22" s="263"/>
    </row>
    <row r="23" spans="1:25" ht="18" customHeight="1">
      <c r="A23" s="259">
        <f>A22+1</f>
        <v>9</v>
      </c>
      <c r="B23" s="210" t="s">
        <v>296</v>
      </c>
      <c r="C23" s="264" t="str">
        <f t="shared" ref="C23:L23" si="3">IF(C20&lt;&gt;"",SUM(C20:C22)/COUNT(C20:C22),"")</f>
        <v/>
      </c>
      <c r="D23" s="264" t="str">
        <f t="shared" si="3"/>
        <v/>
      </c>
      <c r="E23" s="264" t="str">
        <f t="shared" si="3"/>
        <v/>
      </c>
      <c r="F23" s="264" t="str">
        <f t="shared" si="3"/>
        <v/>
      </c>
      <c r="G23" s="264" t="str">
        <f t="shared" si="3"/>
        <v/>
      </c>
      <c r="H23" s="264" t="str">
        <f t="shared" si="3"/>
        <v/>
      </c>
      <c r="I23" s="264" t="str">
        <f t="shared" si="3"/>
        <v/>
      </c>
      <c r="J23" s="264" t="str">
        <f t="shared" si="3"/>
        <v/>
      </c>
      <c r="K23" s="264" t="str">
        <f t="shared" si="3"/>
        <v/>
      </c>
      <c r="L23" s="264" t="str">
        <f t="shared" si="3"/>
        <v/>
      </c>
      <c r="M23" s="265" t="s">
        <v>474</v>
      </c>
      <c r="N23" s="256" t="str">
        <f t="shared" si="0"/>
        <v/>
      </c>
      <c r="O23" s="260" t="s">
        <v>302</v>
      </c>
      <c r="P23" s="76"/>
      <c r="Q23" s="76"/>
      <c r="R23" s="76"/>
      <c r="S23" s="173" t="s">
        <v>475</v>
      </c>
      <c r="T23" s="173">
        <v>0.7087</v>
      </c>
      <c r="U23" s="275">
        <v>0.52359999999999995</v>
      </c>
      <c r="V23" s="78"/>
      <c r="W23" s="79"/>
      <c r="X23" s="79"/>
      <c r="Y23" s="243"/>
    </row>
    <row r="24" spans="1:25" ht="18" customHeight="1" thickBot="1">
      <c r="A24" s="266">
        <f>A23+1</f>
        <v>10</v>
      </c>
      <c r="B24" s="267" t="s">
        <v>124</v>
      </c>
      <c r="C24" s="268" t="str">
        <f t="shared" ref="C24:L24" si="4">IF(C20&lt;&gt;"",MAX(C20:C22)-MIN(C20:C22),"")</f>
        <v/>
      </c>
      <c r="D24" s="268" t="str">
        <f t="shared" si="4"/>
        <v/>
      </c>
      <c r="E24" s="268" t="str">
        <f t="shared" si="4"/>
        <v/>
      </c>
      <c r="F24" s="268" t="str">
        <f t="shared" si="4"/>
        <v/>
      </c>
      <c r="G24" s="268" t="str">
        <f t="shared" si="4"/>
        <v/>
      </c>
      <c r="H24" s="268" t="str">
        <f t="shared" si="4"/>
        <v/>
      </c>
      <c r="I24" s="268" t="str">
        <f t="shared" si="4"/>
        <v/>
      </c>
      <c r="J24" s="268" t="str">
        <f t="shared" si="4"/>
        <v/>
      </c>
      <c r="K24" s="268" t="str">
        <f t="shared" si="4"/>
        <v/>
      </c>
      <c r="L24" s="268" t="str">
        <f t="shared" si="4"/>
        <v/>
      </c>
      <c r="M24" s="269" t="s">
        <v>476</v>
      </c>
      <c r="N24" s="256" t="str">
        <f t="shared" si="0"/>
        <v/>
      </c>
      <c r="O24" s="242" t="s">
        <v>303</v>
      </c>
      <c r="P24" s="79"/>
      <c r="Q24" s="79"/>
      <c r="R24" s="79"/>
      <c r="S24" s="79"/>
      <c r="T24" s="79"/>
      <c r="U24" s="80"/>
      <c r="V24" s="115" t="s">
        <v>304</v>
      </c>
      <c r="W24" s="5" t="s">
        <v>219</v>
      </c>
      <c r="X24" s="2" t="s">
        <v>325</v>
      </c>
      <c r="Y24" s="253"/>
    </row>
    <row r="25" spans="1:25" ht="18" customHeight="1">
      <c r="A25" s="244" t="s">
        <v>306</v>
      </c>
      <c r="B25" s="245">
        <v>1</v>
      </c>
      <c r="C25" s="246"/>
      <c r="D25" s="246"/>
      <c r="E25" s="246"/>
      <c r="F25" s="246"/>
      <c r="G25" s="246"/>
      <c r="H25" s="246"/>
      <c r="I25" s="246"/>
      <c r="J25" s="246"/>
      <c r="K25" s="246"/>
      <c r="L25" s="246"/>
      <c r="M25" s="247"/>
      <c r="N25" s="248" t="str">
        <f t="shared" si="0"/>
        <v/>
      </c>
      <c r="O25" s="249" t="s">
        <v>307</v>
      </c>
      <c r="P25" s="5" t="s">
        <v>219</v>
      </c>
      <c r="Q25" s="2" t="s">
        <v>477</v>
      </c>
      <c r="T25" s="251" t="s">
        <v>284</v>
      </c>
      <c r="U25" s="252" t="s">
        <v>478</v>
      </c>
      <c r="V25" s="115"/>
      <c r="W25" s="5" t="s">
        <v>219</v>
      </c>
      <c r="X25" s="2" t="str">
        <f>IF(C15&lt;&gt;"",CONCATENATE("100(",TEXT($Q$27,"0.000"),"/",TEXT($Q$35,"0.000"),")"),"")</f>
        <v/>
      </c>
      <c r="Y25" s="253"/>
    </row>
    <row r="26" spans="1:25" ht="18" customHeight="1">
      <c r="A26" s="259">
        <v>12</v>
      </c>
      <c r="B26" s="214">
        <v>2</v>
      </c>
      <c r="C26" s="255"/>
      <c r="D26" s="255"/>
      <c r="E26" s="255"/>
      <c r="F26" s="255"/>
      <c r="G26" s="255"/>
      <c r="H26" s="255"/>
      <c r="I26" s="255"/>
      <c r="J26" s="255"/>
      <c r="K26" s="255"/>
      <c r="L26" s="255"/>
      <c r="M26" s="76"/>
      <c r="N26" s="256" t="str">
        <f t="shared" si="0"/>
        <v/>
      </c>
      <c r="O26" s="3"/>
      <c r="P26" s="5" t="s">
        <v>219</v>
      </c>
      <c r="Q26" s="276" t="str">
        <f>IF(C15&lt;&gt;"",CONCATENATE("{(",TEXT($Q$17,"0.000"),"^2 + ",TEXT($Q$21,"0.000"),"^2)}^1/2"),"")</f>
        <v/>
      </c>
      <c r="T26" s="257">
        <v>2</v>
      </c>
      <c r="U26" s="277">
        <v>0.7087</v>
      </c>
      <c r="V26" s="115"/>
      <c r="W26" s="5" t="s">
        <v>219</v>
      </c>
      <c r="X26" s="273" t="str">
        <f>IF(C15&lt;&gt;"",100*($Q$27/$Q$35),"")</f>
        <v/>
      </c>
      <c r="Y26" s="253"/>
    </row>
    <row r="27" spans="1:25" ht="18" customHeight="1">
      <c r="A27" s="259">
        <f>A26+1</f>
        <v>13</v>
      </c>
      <c r="B27" s="210">
        <v>3</v>
      </c>
      <c r="C27" s="255"/>
      <c r="D27" s="255"/>
      <c r="E27" s="255"/>
      <c r="F27" s="255"/>
      <c r="G27" s="255"/>
      <c r="H27" s="255"/>
      <c r="I27" s="255"/>
      <c r="J27" s="255"/>
      <c r="K27" s="255"/>
      <c r="L27" s="255"/>
      <c r="M27" s="76"/>
      <c r="N27" s="256" t="str">
        <f t="shared" si="0"/>
        <v/>
      </c>
      <c r="O27" s="260"/>
      <c r="P27" s="91" t="s">
        <v>219</v>
      </c>
      <c r="Q27" s="187" t="str">
        <f>IF(C15&lt;&gt;"",($Q$17^2+$Q$21^2)^(1/2),"")</f>
        <v/>
      </c>
      <c r="R27" s="76"/>
      <c r="S27" s="76"/>
      <c r="T27" s="257">
        <v>3</v>
      </c>
      <c r="U27" s="277">
        <v>0.52359999999999995</v>
      </c>
      <c r="V27" s="278" t="str">
        <f>IF(C16&lt;&gt;"",IF(X26&lt;10,"Gage system O.K",IF(X26&lt;30,"Gage system may be acceptable","Gage system needs improvement")),"")</f>
        <v/>
      </c>
      <c r="W27" s="4"/>
      <c r="X27" s="279"/>
      <c r="Y27" s="280"/>
    </row>
    <row r="28" spans="1:25" ht="18" customHeight="1">
      <c r="A28" s="259">
        <f>A27+1</f>
        <v>14</v>
      </c>
      <c r="B28" s="210" t="s">
        <v>296</v>
      </c>
      <c r="C28" s="264" t="str">
        <f t="shared" ref="C28:L28" si="5">IF(C25&lt;&gt;"",SUM(C25:C27)/COUNT(C25:C27),"")</f>
        <v/>
      </c>
      <c r="D28" s="264" t="str">
        <f t="shared" si="5"/>
        <v/>
      </c>
      <c r="E28" s="264" t="str">
        <f t="shared" si="5"/>
        <v/>
      </c>
      <c r="F28" s="264" t="str">
        <f t="shared" si="5"/>
        <v/>
      </c>
      <c r="G28" s="264" t="str">
        <f t="shared" si="5"/>
        <v/>
      </c>
      <c r="H28" s="264" t="str">
        <f t="shared" si="5"/>
        <v/>
      </c>
      <c r="I28" s="264" t="str">
        <f t="shared" si="5"/>
        <v/>
      </c>
      <c r="J28" s="264" t="str">
        <f t="shared" si="5"/>
        <v/>
      </c>
      <c r="K28" s="264" t="str">
        <f t="shared" si="5"/>
        <v/>
      </c>
      <c r="L28" s="264" t="str">
        <f t="shared" si="5"/>
        <v/>
      </c>
      <c r="M28" s="265" t="s">
        <v>479</v>
      </c>
      <c r="N28" s="256" t="str">
        <f t="shared" si="0"/>
        <v/>
      </c>
      <c r="O28" s="242" t="s">
        <v>308</v>
      </c>
      <c r="P28" s="79"/>
      <c r="Q28" s="79"/>
      <c r="R28" s="79"/>
      <c r="S28" s="79"/>
      <c r="T28" s="257">
        <v>4</v>
      </c>
      <c r="U28" s="277">
        <v>0.44640000000000002</v>
      </c>
      <c r="V28" s="78"/>
      <c r="W28" s="79"/>
      <c r="X28" s="79"/>
      <c r="Y28" s="243"/>
    </row>
    <row r="29" spans="1:25" ht="18" customHeight="1" thickBot="1">
      <c r="A29" s="266">
        <f>A28+1</f>
        <v>15</v>
      </c>
      <c r="B29" s="267" t="s">
        <v>124</v>
      </c>
      <c r="C29" s="268" t="str">
        <f t="shared" ref="C29:L29" si="6">IF(C25&lt;&gt;"",MAX(C25:C27)-MIN(C25:C27),"")</f>
        <v/>
      </c>
      <c r="D29" s="268" t="str">
        <f t="shared" si="6"/>
        <v/>
      </c>
      <c r="E29" s="268" t="str">
        <f t="shared" si="6"/>
        <v/>
      </c>
      <c r="F29" s="268" t="str">
        <f t="shared" si="6"/>
        <v/>
      </c>
      <c r="G29" s="268" t="str">
        <f t="shared" si="6"/>
        <v/>
      </c>
      <c r="H29" s="268" t="str">
        <f t="shared" si="6"/>
        <v/>
      </c>
      <c r="I29" s="268" t="str">
        <f t="shared" si="6"/>
        <v/>
      </c>
      <c r="J29" s="268" t="str">
        <f t="shared" si="6"/>
        <v/>
      </c>
      <c r="K29" s="268" t="str">
        <f t="shared" si="6"/>
        <v/>
      </c>
      <c r="L29" s="268" t="str">
        <f t="shared" si="6"/>
        <v/>
      </c>
      <c r="M29" s="269" t="s">
        <v>480</v>
      </c>
      <c r="N29" s="256" t="str">
        <f t="shared" si="0"/>
        <v/>
      </c>
      <c r="O29" s="249" t="s">
        <v>309</v>
      </c>
      <c r="P29" s="5" t="s">
        <v>219</v>
      </c>
      <c r="Q29" s="2" t="s">
        <v>481</v>
      </c>
      <c r="T29" s="257">
        <v>5</v>
      </c>
      <c r="U29" s="277">
        <v>0.4032</v>
      </c>
      <c r="V29" s="115" t="s">
        <v>310</v>
      </c>
      <c r="W29" s="5" t="s">
        <v>219</v>
      </c>
      <c r="X29" s="2" t="s">
        <v>326</v>
      </c>
      <c r="Y29" s="253"/>
    </row>
    <row r="30" spans="1:25" ht="18" customHeight="1">
      <c r="A30" s="281" t="s">
        <v>312</v>
      </c>
      <c r="B30" s="149"/>
      <c r="C30" s="282"/>
      <c r="D30" s="282"/>
      <c r="E30" s="282"/>
      <c r="F30" s="282"/>
      <c r="G30" s="282"/>
      <c r="H30" s="282"/>
      <c r="I30" s="282"/>
      <c r="J30" s="282"/>
      <c r="K30" s="282"/>
      <c r="L30" s="282"/>
      <c r="M30" s="283" t="s">
        <v>313</v>
      </c>
      <c r="N30" s="284" t="str">
        <f>IF(C15&lt;&gt;"",AVERAGE(C31:L31),"")</f>
        <v/>
      </c>
      <c r="O30" s="249"/>
      <c r="P30" s="5" t="s">
        <v>219</v>
      </c>
      <c r="Q30" s="2" t="str">
        <f>IF(C15&lt;&gt;"",CONCATENATE(TEXT($N$31,"0.000")," x ",CHOOSE($H$11,0,U26,U27,U28,U29,U30,U31,U32,U33,U34)),"")</f>
        <v/>
      </c>
      <c r="T30" s="257">
        <v>6</v>
      </c>
      <c r="U30" s="277">
        <v>0.3745</v>
      </c>
      <c r="V30" s="115"/>
      <c r="W30" s="5" t="s">
        <v>219</v>
      </c>
      <c r="X30" s="177" t="str">
        <f>IF(C15&lt;&gt;"",CONCATENATE("100(",TEXT($Q$31,"0.000"),"/",TEXT($Q$35,"0.000"),")"),"")</f>
        <v/>
      </c>
      <c r="Y30" s="253"/>
    </row>
    <row r="31" spans="1:25" ht="18" customHeight="1" thickBot="1">
      <c r="A31" s="285" t="s">
        <v>314</v>
      </c>
      <c r="B31" s="239"/>
      <c r="C31" s="286" t="str">
        <f t="shared" ref="C31:L31" si="7">IF(C18&lt;&gt;"",SUM(C18,C23,C28)/COUNT(C18,C23,C28),"")</f>
        <v/>
      </c>
      <c r="D31" s="286" t="str">
        <f t="shared" si="7"/>
        <v/>
      </c>
      <c r="E31" s="286" t="str">
        <f t="shared" si="7"/>
        <v/>
      </c>
      <c r="F31" s="286" t="str">
        <f t="shared" si="7"/>
        <v/>
      </c>
      <c r="G31" s="286" t="str">
        <f t="shared" si="7"/>
        <v/>
      </c>
      <c r="H31" s="286" t="str">
        <f t="shared" si="7"/>
        <v/>
      </c>
      <c r="I31" s="286" t="str">
        <f t="shared" si="7"/>
        <v/>
      </c>
      <c r="J31" s="286" t="str">
        <f t="shared" si="7"/>
        <v/>
      </c>
      <c r="K31" s="286" t="str">
        <f t="shared" si="7"/>
        <v/>
      </c>
      <c r="L31" s="286" t="str">
        <f t="shared" si="7"/>
        <v/>
      </c>
      <c r="M31" s="287" t="s">
        <v>482</v>
      </c>
      <c r="N31" s="288" t="str">
        <f>IF(C15&lt;&gt;"",MAX(C31:L31)-MIN(C31:L31),"")</f>
        <v/>
      </c>
      <c r="O31" s="289"/>
      <c r="P31" s="91" t="s">
        <v>219</v>
      </c>
      <c r="Q31" s="187" t="str">
        <f>IF(C15&lt;&gt;"",$N$31*CHOOSE($H$11,0,U26,U27,U28,U29,U30,U31,U32,U33,U34),"")</f>
        <v/>
      </c>
      <c r="R31" s="76"/>
      <c r="S31" s="76"/>
      <c r="T31" s="257">
        <v>7</v>
      </c>
      <c r="U31" s="277">
        <v>0.35339999999999999</v>
      </c>
      <c r="V31" s="115"/>
      <c r="W31" s="5" t="s">
        <v>219</v>
      </c>
      <c r="X31" s="290" t="str">
        <f>IF(C15&lt;&gt;"",100*($Q$31/$Q$35),"")</f>
        <v/>
      </c>
      <c r="Y31" s="253"/>
    </row>
    <row r="32" spans="1:25" ht="18" customHeight="1">
      <c r="A32" s="291">
        <f>A29+2</f>
        <v>17</v>
      </c>
      <c r="B32" s="247" t="s">
        <v>483</v>
      </c>
      <c r="C32" s="247"/>
      <c r="D32" s="247"/>
      <c r="E32" s="247"/>
      <c r="F32" s="247"/>
      <c r="G32" s="247"/>
      <c r="H32" s="247"/>
      <c r="I32" s="247"/>
      <c r="J32" s="247"/>
      <c r="K32" s="247"/>
      <c r="L32" s="247"/>
      <c r="M32" s="292" t="s">
        <v>315</v>
      </c>
      <c r="N32" s="248" t="str">
        <f>IF(C15&lt;&gt;"",SUM(N19,N24,N29)/COUNT(C15,C20,C25),"")</f>
        <v/>
      </c>
      <c r="O32" s="242" t="s">
        <v>327</v>
      </c>
      <c r="P32" s="79"/>
      <c r="Q32" s="79"/>
      <c r="R32" s="79"/>
      <c r="S32" s="79"/>
      <c r="T32" s="257">
        <v>8</v>
      </c>
      <c r="U32" s="277">
        <v>0.33779999999999999</v>
      </c>
      <c r="V32" s="75"/>
      <c r="W32" s="76"/>
      <c r="X32" s="76"/>
      <c r="Y32" s="263"/>
    </row>
    <row r="33" spans="1:25" ht="18" customHeight="1">
      <c r="A33" s="293">
        <f>A32+1</f>
        <v>18</v>
      </c>
      <c r="B33" s="294" t="s">
        <v>484</v>
      </c>
      <c r="C33" s="150"/>
      <c r="D33" s="150"/>
      <c r="E33" s="150"/>
      <c r="F33" s="150"/>
      <c r="G33" s="150"/>
      <c r="H33" s="150"/>
      <c r="I33" s="150"/>
      <c r="J33" s="150"/>
      <c r="K33" s="150"/>
      <c r="L33" s="150"/>
      <c r="M33" s="295" t="s">
        <v>485</v>
      </c>
      <c r="N33" s="296" t="str">
        <f>IF(C15&lt;&gt;"",MAX(N18,N23,N28)-MIN(N18,N23,N28),"")</f>
        <v/>
      </c>
      <c r="O33" s="249" t="s">
        <v>328</v>
      </c>
      <c r="P33" s="5" t="s">
        <v>219</v>
      </c>
      <c r="Q33" s="2" t="s">
        <v>329</v>
      </c>
      <c r="T33" s="257">
        <v>9</v>
      </c>
      <c r="U33" s="277">
        <v>0.32469999999999999</v>
      </c>
      <c r="V33" s="115" t="s">
        <v>318</v>
      </c>
      <c r="W33" s="5" t="s">
        <v>219</v>
      </c>
      <c r="X33" s="2" t="s">
        <v>319</v>
      </c>
      <c r="Y33" s="253"/>
    </row>
    <row r="34" spans="1:25" ht="18" customHeight="1">
      <c r="A34" s="293">
        <f>A33+1</f>
        <v>19</v>
      </c>
      <c r="B34" s="124" t="s">
        <v>487</v>
      </c>
      <c r="C34" s="150"/>
      <c r="D34" s="150"/>
      <c r="E34" s="297" t="str">
        <f>IF(C15="","",IF(OR(G34&lt;&gt;"",H34&lt;&gt;"",I34&lt;&gt;""),"APPRAISER",""))</f>
        <v/>
      </c>
      <c r="F34" s="298"/>
      <c r="G34" s="299" t="str">
        <f>IF(C15="","",IF(OR(AND($C19&lt;&gt;"",$C19&gt;$N$34),AND($D19&lt;&gt;"",$D19&gt;$N$34),AND($E19&lt;&gt;"",$E19&gt;$N$34),AND($F19&lt;&gt;"",$F19&gt;$N$34),AND($G19&lt;&gt;"",$G19&gt;$N$34),AND($H19&lt;&gt;"",$H19&gt;$N$34),AND($I19&lt;&gt;"",$I19&gt;$N$34),AND($J19&lt;&gt;"",$J19&gt;$N$34),AND($K19&lt;&gt;"",$K19&gt;$N$34),AND($L19&lt;&gt;"",$L19&gt;$N$34)),"A",""))</f>
        <v/>
      </c>
      <c r="H34" s="299" t="str">
        <f>IF(C15="","",IF(OR(AND($C24&lt;&gt;"",$C24&gt;$N$34),AND($D24&lt;&gt;"",$D24&gt;$N$34),AND($E24&lt;&gt;"",$E24&gt;$N$34),AND($F24&lt;&gt;"",$F24&gt;$N$34),AND($G24&lt;&gt;"",$G24&gt;$N$34),AND($H24&lt;&gt;"",$H24&gt;$N$34),AND($I24&lt;&gt;"",$I24&gt;$N$34),AND($J24&lt;&gt;"",$J24&gt;$N$34),AND($K24&lt;&gt;"",$K24&gt;$N$34),AND($L24&lt;&gt;"",$L24&gt;$N$34)),"B",""))</f>
        <v/>
      </c>
      <c r="I34" s="299" t="str">
        <f>IF(C15="","",IF(OR(AND($C29&lt;&gt;"",$C29&gt;$N$34),AND($D29&lt;&gt;"",$D29&gt;$N$34),AND($E29&lt;&gt;"",$E29&gt;$N$34),AND($F29&lt;&gt;"",$F29&gt;$N$34),AND($G29&lt;&gt;"",$G29&gt;$N$34),AND($H29&lt;&gt;"",$H29&gt;$N$34),AND($I29&lt;&gt;"",$I29&gt;$N$34),AND($J29&lt;&gt;"",$J29&gt;$N$34),AND($K29&lt;&gt;"",$K29&gt;$N$34),AND($L29&lt;&gt;"",$L29&gt;$N$34)),"C",""))</f>
        <v/>
      </c>
      <c r="J34" s="298" t="str">
        <f>IF(C15="","",IF(OR(G34&lt;&gt;"",H34&lt;&gt;"",I34&lt;&gt;""),"OUT OF CONTROL",""))</f>
        <v/>
      </c>
      <c r="K34" s="150"/>
      <c r="L34" s="150"/>
      <c r="M34" s="300" t="s">
        <v>488</v>
      </c>
      <c r="N34" s="296" t="str">
        <f>IF(C15&lt;&gt;"",IF(F11=3,2.58*N32,3.27*N32),"")</f>
        <v/>
      </c>
      <c r="O34" s="249"/>
      <c r="P34" s="301" t="s">
        <v>219</v>
      </c>
      <c r="Q34" s="273" t="str">
        <f>CONCATENATE("( ",E9," - ",D9," ) / 6")</f>
        <v>( Upper - Lower ) / 6</v>
      </c>
      <c r="T34" s="261">
        <v>10</v>
      </c>
      <c r="U34" s="302">
        <v>0.3145</v>
      </c>
      <c r="V34" s="72"/>
      <c r="W34" s="301" t="s">
        <v>219</v>
      </c>
      <c r="X34" s="177" t="str">
        <f>IF(C15&lt;&gt;"",CONCATENATE("1.41(",TEXT($Q$31,"0.000"),"/",TEXT($Q$27,"0.000"),")"),"")</f>
        <v/>
      </c>
      <c r="Y34" s="253"/>
    </row>
    <row r="35" spans="1:25" ht="18" customHeight="1">
      <c r="A35" s="303"/>
      <c r="B35" s="79"/>
      <c r="C35" s="79"/>
      <c r="D35" s="79"/>
      <c r="E35" s="79"/>
      <c r="F35" s="79"/>
      <c r="G35" s="79"/>
      <c r="H35" s="79"/>
      <c r="I35" s="79"/>
      <c r="J35" s="79"/>
      <c r="K35" s="79"/>
      <c r="L35" s="79"/>
      <c r="M35" s="79"/>
      <c r="N35" s="243"/>
      <c r="O35" s="249"/>
      <c r="P35" s="301" t="s">
        <v>219</v>
      </c>
      <c r="Q35" s="187" t="str">
        <f>IF(C15&lt;&gt;"",(E9-D9)/6,"")</f>
        <v/>
      </c>
      <c r="U35" s="80"/>
      <c r="W35" s="301" t="s">
        <v>219</v>
      </c>
      <c r="X35" s="304" t="str">
        <f>IF(C15&lt;&gt;"",TRUNC(1.41*($Q$31/$Q$27)),"")</f>
        <v/>
      </c>
      <c r="Y35" s="253"/>
    </row>
    <row r="36" spans="1:25" ht="18" customHeight="1">
      <c r="A36" s="305" t="s">
        <v>489</v>
      </c>
      <c r="N36" s="253"/>
      <c r="O36" s="289"/>
      <c r="P36" s="306"/>
      <c r="Q36" s="186"/>
      <c r="R36" s="76"/>
      <c r="S36" s="76"/>
      <c r="T36" s="76"/>
      <c r="U36" s="77"/>
      <c r="V36" s="1486" t="str">
        <f>IF(X35&lt;&gt;"",IF(X35&lt;5,"Gage discrimination low","Gage discrimination acceptable"),"")</f>
        <v/>
      </c>
      <c r="W36" s="1487"/>
      <c r="X36" s="1487"/>
      <c r="Y36" s="1488"/>
    </row>
    <row r="37" spans="1:25">
      <c r="A37" s="305" t="s">
        <v>320</v>
      </c>
      <c r="N37" s="253"/>
      <c r="O37" s="305"/>
      <c r="Y37" s="253"/>
    </row>
    <row r="38" spans="1:25">
      <c r="A38" s="305" t="s">
        <v>490</v>
      </c>
      <c r="N38" s="253"/>
      <c r="O38" s="3" t="s">
        <v>491</v>
      </c>
      <c r="Y38" s="253"/>
    </row>
    <row r="39" spans="1:25" ht="13.5" thickBot="1">
      <c r="A39" s="3"/>
      <c r="N39" s="253"/>
      <c r="O39" s="307"/>
      <c r="P39" s="308"/>
      <c r="Q39" s="146"/>
      <c r="R39" s="146"/>
      <c r="S39" s="146"/>
      <c r="T39" s="146"/>
      <c r="U39" s="146"/>
      <c r="V39" s="146"/>
      <c r="W39" s="146"/>
      <c r="X39" s="146"/>
      <c r="Y39" s="241"/>
    </row>
    <row r="40" spans="1:25">
      <c r="A40" s="305" t="s">
        <v>321</v>
      </c>
      <c r="B40" s="76"/>
      <c r="C40" s="76"/>
      <c r="D40" s="76"/>
      <c r="E40" s="76"/>
      <c r="F40" s="76"/>
      <c r="G40" s="76"/>
      <c r="H40" s="76"/>
      <c r="I40" s="76"/>
      <c r="J40" s="76"/>
      <c r="K40" s="76"/>
      <c r="L40" s="76"/>
      <c r="M40" s="76"/>
      <c r="N40" s="263"/>
      <c r="O40" s="10"/>
    </row>
    <row r="41" spans="1:25">
      <c r="A41" s="305"/>
      <c r="B41" s="76"/>
      <c r="C41" s="76"/>
      <c r="D41" s="76"/>
      <c r="E41" s="76"/>
      <c r="F41" s="76"/>
      <c r="G41" s="76"/>
      <c r="H41" s="76"/>
      <c r="I41" s="76"/>
      <c r="J41" s="76"/>
      <c r="K41" s="76"/>
      <c r="L41" s="76"/>
      <c r="M41" s="76"/>
      <c r="N41" s="263"/>
      <c r="O41" s="10"/>
    </row>
    <row r="42" spans="1:25" ht="13.5" thickBot="1">
      <c r="A42" s="307"/>
      <c r="B42" s="146"/>
      <c r="C42" s="146"/>
      <c r="D42" s="146"/>
      <c r="E42" s="146"/>
      <c r="F42" s="146"/>
      <c r="G42" s="146"/>
      <c r="H42" s="146"/>
      <c r="I42" s="146"/>
      <c r="J42" s="146"/>
      <c r="K42" s="146"/>
      <c r="L42" s="146"/>
      <c r="M42" s="146"/>
      <c r="N42" s="241"/>
      <c r="O42" s="10"/>
    </row>
  </sheetData>
  <customSheetViews>
    <customSheetView guid="{4386EC60-C10A-4757-8A9B-A7E03A340F6B}" topLeftCell="A10">
      <selection activeCell="Q25" sqref="Q25"/>
      <colBreaks count="1" manualBreakCount="1">
        <brk id="14" max="1048575" man="1"/>
      </colBreaks>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7">
    <mergeCell ref="V36:Y36"/>
    <mergeCell ref="D1:N1"/>
    <mergeCell ref="D2:N2"/>
    <mergeCell ref="D3:N3"/>
    <mergeCell ref="Q1:Y1"/>
    <mergeCell ref="Q2:Y2"/>
    <mergeCell ref="Q3:Y3"/>
  </mergeCells>
  <phoneticPr fontId="28" type="noConversion"/>
  <printOptions horizontalCentered="1" verticalCentered="1"/>
  <pageMargins left="0.17" right="0.25" top="0.41" bottom="0.68" header="0.17" footer="0.16"/>
  <pageSetup scale="80" orientation="portrait" r:id="rId2"/>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colBreaks count="1" manualBreakCount="1">
    <brk id="14" max="1048575" man="1"/>
  </colBreaks>
  <drawing r:id="rId3"/>
  <legacy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AK51"/>
  <sheetViews>
    <sheetView view="pageLayout" zoomScaleNormal="100" workbookViewId="0">
      <selection activeCell="C1" sqref="C1:N1"/>
    </sheetView>
  </sheetViews>
  <sheetFormatPr defaultColWidth="9.140625" defaultRowHeight="12.75"/>
  <cols>
    <col min="1" max="1" width="7.5703125" style="2" customWidth="1"/>
    <col min="2" max="2" width="4.85546875" style="2" customWidth="1"/>
    <col min="3" max="12" width="9.28515625" style="2" customWidth="1"/>
    <col min="13" max="13" width="5.140625" style="2" customWidth="1"/>
    <col min="14" max="14" width="12.42578125" style="2" bestFit="1" customWidth="1"/>
    <col min="15" max="15" width="9.140625" style="2"/>
    <col min="16" max="16" width="5.5703125" style="2" customWidth="1"/>
    <col min="17" max="17" width="9.85546875" style="2" bestFit="1" customWidth="1"/>
    <col min="18" max="18" width="9.140625" style="2" bestFit="1" customWidth="1"/>
    <col min="19" max="21" width="9.85546875" style="2" bestFit="1" customWidth="1"/>
    <col min="22" max="22" width="9.140625" style="2"/>
    <col min="23" max="24" width="9.140625" style="2" bestFit="1" customWidth="1"/>
    <col min="25" max="25" width="9.85546875" style="2" bestFit="1" customWidth="1"/>
    <col min="26" max="27" width="9.140625" style="2"/>
    <col min="28" max="29" width="9.140625" style="2" bestFit="1" customWidth="1"/>
    <col min="30" max="16384" width="9.140625" style="2"/>
  </cols>
  <sheetData>
    <row r="1" spans="1:37" ht="51.95" customHeight="1">
      <c r="A1" s="662"/>
      <c r="B1" s="463"/>
      <c r="C1" s="1492" t="s">
        <v>658</v>
      </c>
      <c r="D1" s="1492"/>
      <c r="E1" s="1492"/>
      <c r="F1" s="1492"/>
      <c r="G1" s="1492"/>
      <c r="H1" s="1492"/>
      <c r="I1" s="1492"/>
      <c r="J1" s="1492"/>
      <c r="K1" s="1492"/>
      <c r="L1" s="1492"/>
      <c r="M1" s="1492"/>
      <c r="N1" s="1493"/>
    </row>
    <row r="2" spans="1:37" s="10" customFormat="1" ht="11.25">
      <c r="A2" s="415" t="s">
        <v>75</v>
      </c>
      <c r="B2" s="122"/>
      <c r="C2" s="122"/>
      <c r="D2" s="122"/>
      <c r="E2" s="123"/>
      <c r="F2" s="121" t="s">
        <v>201</v>
      </c>
      <c r="G2" s="122"/>
      <c r="H2" s="122"/>
      <c r="I2" s="123"/>
      <c r="J2" s="121" t="s">
        <v>241</v>
      </c>
      <c r="K2" s="122"/>
      <c r="L2" s="122"/>
      <c r="M2" s="122"/>
      <c r="N2" s="427"/>
    </row>
    <row r="3" spans="1:37">
      <c r="A3" s="455" t="str">
        <f>INTRO!$C$20</f>
        <v>PART NUMBER</v>
      </c>
      <c r="B3" s="844"/>
      <c r="C3" s="844"/>
      <c r="D3" s="76"/>
      <c r="E3" s="77"/>
      <c r="F3" s="129"/>
      <c r="G3" s="159"/>
      <c r="H3" s="159"/>
      <c r="I3" s="160"/>
      <c r="J3" s="129"/>
      <c r="K3" s="159"/>
      <c r="L3" s="159"/>
      <c r="M3" s="159"/>
      <c r="N3" s="458"/>
    </row>
    <row r="4" spans="1:37" s="10" customFormat="1" ht="11.25">
      <c r="A4" s="415" t="s">
        <v>74</v>
      </c>
      <c r="B4" s="122"/>
      <c r="C4" s="122"/>
      <c r="D4" s="122"/>
      <c r="E4" s="123"/>
      <c r="F4" s="121" t="s">
        <v>203</v>
      </c>
      <c r="G4" s="122"/>
      <c r="H4" s="122"/>
      <c r="I4" s="123"/>
      <c r="J4" s="121" t="s">
        <v>242</v>
      </c>
      <c r="K4" s="122"/>
      <c r="L4" s="122"/>
      <c r="M4" s="122"/>
      <c r="N4" s="427"/>
    </row>
    <row r="5" spans="1:37">
      <c r="A5" s="455" t="str">
        <f>INTRO!$C$19</f>
        <v>PART NAME</v>
      </c>
      <c r="B5" s="76"/>
      <c r="C5" s="76"/>
      <c r="D5" s="76"/>
      <c r="E5" s="77"/>
      <c r="F5" s="129"/>
      <c r="G5" s="159"/>
      <c r="H5" s="159"/>
      <c r="I5" s="160"/>
      <c r="J5" s="129"/>
      <c r="K5" s="159"/>
      <c r="L5" s="159"/>
      <c r="M5" s="159"/>
      <c r="N5" s="458"/>
    </row>
    <row r="6" spans="1:37" s="10" customFormat="1" ht="11.25">
      <c r="A6" s="415" t="s">
        <v>205</v>
      </c>
      <c r="B6" s="122"/>
      <c r="C6" s="122"/>
      <c r="D6" s="217" t="s">
        <v>279</v>
      </c>
      <c r="E6" s="218"/>
      <c r="F6" s="121" t="s">
        <v>206</v>
      </c>
      <c r="G6" s="122"/>
      <c r="H6" s="122"/>
      <c r="I6" s="123"/>
      <c r="J6" s="121" t="s">
        <v>245</v>
      </c>
      <c r="K6" s="122"/>
      <c r="L6" s="122"/>
      <c r="M6" s="122"/>
      <c r="N6" s="427"/>
    </row>
    <row r="7" spans="1:37">
      <c r="A7" s="457"/>
      <c r="B7" s="159"/>
      <c r="C7" s="159"/>
      <c r="D7" s="678" t="s">
        <v>280</v>
      </c>
      <c r="E7" s="681" t="s">
        <v>281</v>
      </c>
      <c r="F7" s="129"/>
      <c r="G7" s="159"/>
      <c r="H7" s="159"/>
      <c r="I7" s="160"/>
      <c r="J7" s="129"/>
      <c r="K7" s="159"/>
      <c r="L7" s="159"/>
      <c r="M7" s="159"/>
      <c r="N7" s="458"/>
    </row>
    <row r="8" spans="1:37">
      <c r="A8" s="415" t="s">
        <v>282</v>
      </c>
      <c r="B8" s="122"/>
      <c r="C8" s="122"/>
      <c r="D8" s="122"/>
      <c r="E8" s="123"/>
      <c r="F8" s="121" t="s">
        <v>283</v>
      </c>
      <c r="G8" s="123"/>
      <c r="H8" s="121" t="s">
        <v>284</v>
      </c>
      <c r="I8" s="123"/>
      <c r="J8" s="121" t="s">
        <v>285</v>
      </c>
      <c r="K8" s="123"/>
      <c r="L8" s="121" t="s">
        <v>204</v>
      </c>
      <c r="M8" s="122"/>
      <c r="N8" s="427"/>
      <c r="P8" s="309"/>
    </row>
    <row r="9" spans="1:37" ht="13.5" thickBot="1">
      <c r="A9" s="459"/>
      <c r="B9" s="461"/>
      <c r="C9" s="461"/>
      <c r="D9" s="461"/>
      <c r="E9" s="464"/>
      <c r="F9" s="465" t="str">
        <f>IF(C12&lt;&gt;"",COUNT(C12:C14),"")</f>
        <v/>
      </c>
      <c r="G9" s="466"/>
      <c r="H9" s="465" t="str">
        <f>IF(C12&lt;&gt;"",COUNT(C12:L12),"")</f>
        <v/>
      </c>
      <c r="I9" s="466"/>
      <c r="J9" s="465" t="str">
        <f>IF(C12&lt;&gt;"",COUNT(C12,C17,C22),"")</f>
        <v/>
      </c>
      <c r="K9" s="467"/>
      <c r="L9" s="468"/>
      <c r="M9" s="461"/>
      <c r="N9" s="462"/>
      <c r="P9" s="309"/>
    </row>
    <row r="10" spans="1:37">
      <c r="A10" s="224" t="s">
        <v>286</v>
      </c>
      <c r="B10" s="149"/>
      <c r="C10" s="225" t="s">
        <v>199</v>
      </c>
      <c r="D10" s="226"/>
      <c r="E10" s="226"/>
      <c r="F10" s="226"/>
      <c r="G10" s="226"/>
      <c r="H10" s="226"/>
      <c r="I10" s="226"/>
      <c r="J10" s="226"/>
      <c r="K10" s="226"/>
      <c r="L10" s="227"/>
      <c r="M10" s="228" t="s">
        <v>287</v>
      </c>
      <c r="N10" s="229"/>
    </row>
    <row r="11" spans="1:37" ht="15.75" customHeight="1" thickBot="1">
      <c r="A11" s="238" t="s">
        <v>289</v>
      </c>
      <c r="B11" s="239"/>
      <c r="C11" s="240">
        <v>1</v>
      </c>
      <c r="D11" s="240">
        <v>2</v>
      </c>
      <c r="E11" s="240">
        <v>3</v>
      </c>
      <c r="F11" s="240">
        <v>4</v>
      </c>
      <c r="G11" s="240">
        <v>5</v>
      </c>
      <c r="H11" s="240">
        <v>6</v>
      </c>
      <c r="I11" s="240">
        <v>7</v>
      </c>
      <c r="J11" s="240">
        <v>8</v>
      </c>
      <c r="K11" s="240">
        <v>9</v>
      </c>
      <c r="L11" s="240">
        <v>10</v>
      </c>
      <c r="M11" s="71"/>
      <c r="N11" s="241"/>
      <c r="R11" s="2" t="s">
        <v>330</v>
      </c>
      <c r="S11" s="177" t="s">
        <v>331</v>
      </c>
      <c r="T11" s="177" t="s">
        <v>332</v>
      </c>
      <c r="U11" s="310" t="s">
        <v>333</v>
      </c>
      <c r="X11" s="2" t="s">
        <v>330</v>
      </c>
      <c r="Y11" s="310" t="s">
        <v>334</v>
      </c>
    </row>
    <row r="12" spans="1:37" ht="15.95" customHeight="1">
      <c r="A12" s="244" t="s">
        <v>291</v>
      </c>
      <c r="B12" s="245">
        <v>1</v>
      </c>
      <c r="C12" s="246"/>
      <c r="D12" s="246"/>
      <c r="E12" s="246"/>
      <c r="F12" s="246"/>
      <c r="G12" s="246"/>
      <c r="H12" s="246"/>
      <c r="I12" s="246"/>
      <c r="J12" s="246"/>
      <c r="K12" s="246"/>
      <c r="L12" s="246"/>
      <c r="M12" s="247"/>
      <c r="N12" s="248" t="str">
        <f t="shared" ref="N12:N26" si="0">IF(C12&lt;&gt;"",AVERAGE(C12:L12),"")</f>
        <v/>
      </c>
      <c r="P12" s="2" t="s">
        <v>492</v>
      </c>
      <c r="Q12" s="309">
        <f>SUM(C12:L14)</f>
        <v>0</v>
      </c>
      <c r="R12" s="2">
        <f>Q12*Q12</f>
        <v>0</v>
      </c>
      <c r="S12" s="2" t="e">
        <f>R12/$Q$16</f>
        <v>#VALUE!</v>
      </c>
      <c r="U12" s="73"/>
      <c r="V12" s="2" t="s">
        <v>493</v>
      </c>
      <c r="W12" s="311">
        <f>SUM(C12:C14)</f>
        <v>0</v>
      </c>
      <c r="X12" s="2">
        <f t="shared" ref="X12:X41" si="1">W12*W12</f>
        <v>0</v>
      </c>
      <c r="Y12" s="73" t="e">
        <f t="shared" ref="Y12:Y41" si="2">X12/$F$9</f>
        <v>#VALUE!</v>
      </c>
      <c r="AA12" s="2" t="s">
        <v>335</v>
      </c>
      <c r="AB12" s="2" t="s">
        <v>336</v>
      </c>
      <c r="AC12" s="2" t="s">
        <v>337</v>
      </c>
      <c r="AD12" s="2" t="s">
        <v>338</v>
      </c>
      <c r="AE12" s="2" t="s">
        <v>339</v>
      </c>
      <c r="AF12" s="2" t="s">
        <v>340</v>
      </c>
      <c r="AG12" s="2" t="s">
        <v>341</v>
      </c>
      <c r="AH12" s="2" t="s">
        <v>342</v>
      </c>
      <c r="AI12" s="2" t="s">
        <v>343</v>
      </c>
      <c r="AJ12" s="2" t="s">
        <v>344</v>
      </c>
      <c r="AK12" s="2" t="s">
        <v>345</v>
      </c>
    </row>
    <row r="13" spans="1:37" ht="15.95" customHeight="1">
      <c r="A13" s="254">
        <v>2</v>
      </c>
      <c r="B13" s="679">
        <v>2</v>
      </c>
      <c r="C13" s="255"/>
      <c r="D13" s="255"/>
      <c r="E13" s="255"/>
      <c r="F13" s="255"/>
      <c r="G13" s="255"/>
      <c r="H13" s="255"/>
      <c r="I13" s="255"/>
      <c r="J13" s="255"/>
      <c r="K13" s="255"/>
      <c r="L13" s="255"/>
      <c r="M13" s="76"/>
      <c r="N13" s="256" t="str">
        <f t="shared" si="0"/>
        <v/>
      </c>
      <c r="P13" s="2" t="s">
        <v>494</v>
      </c>
      <c r="Q13" s="309">
        <f>SUM(C17:L19)</f>
        <v>0</v>
      </c>
      <c r="R13" s="2">
        <f>Q13*Q13</f>
        <v>0</v>
      </c>
      <c r="S13" s="2" t="e">
        <f>R13/$Q$16</f>
        <v>#VALUE!</v>
      </c>
      <c r="U13" s="73"/>
      <c r="V13" s="2" t="s">
        <v>495</v>
      </c>
      <c r="W13" s="311">
        <f>SUM(D12:D14)</f>
        <v>0</v>
      </c>
      <c r="X13" s="2">
        <f t="shared" si="1"/>
        <v>0</v>
      </c>
      <c r="Y13" s="73" t="e">
        <f t="shared" si="2"/>
        <v>#VALUE!</v>
      </c>
      <c r="Z13" s="2" t="s">
        <v>346</v>
      </c>
      <c r="AA13" s="2" t="s">
        <v>347</v>
      </c>
      <c r="AB13" s="2">
        <f t="shared" ref="AB13:AK15" si="3">C12*C12</f>
        <v>0</v>
      </c>
      <c r="AC13" s="2">
        <f t="shared" si="3"/>
        <v>0</v>
      </c>
      <c r="AD13" s="2">
        <f t="shared" si="3"/>
        <v>0</v>
      </c>
      <c r="AE13" s="2">
        <f t="shared" si="3"/>
        <v>0</v>
      </c>
      <c r="AF13" s="2">
        <f t="shared" si="3"/>
        <v>0</v>
      </c>
      <c r="AG13" s="2">
        <f t="shared" si="3"/>
        <v>0</v>
      </c>
      <c r="AH13" s="2">
        <f t="shared" si="3"/>
        <v>0</v>
      </c>
      <c r="AI13" s="2">
        <f t="shared" si="3"/>
        <v>0</v>
      </c>
      <c r="AJ13" s="2">
        <f t="shared" si="3"/>
        <v>0</v>
      </c>
      <c r="AK13" s="2">
        <f t="shared" si="3"/>
        <v>0</v>
      </c>
    </row>
    <row r="14" spans="1:37" ht="15.95" customHeight="1">
      <c r="A14" s="259">
        <f>A13+1</f>
        <v>3</v>
      </c>
      <c r="B14" s="210">
        <v>3</v>
      </c>
      <c r="C14" s="255"/>
      <c r="D14" s="255"/>
      <c r="E14" s="255"/>
      <c r="F14" s="255"/>
      <c r="G14" s="255"/>
      <c r="H14" s="255"/>
      <c r="I14" s="255"/>
      <c r="J14" s="255"/>
      <c r="K14" s="255"/>
      <c r="L14" s="255"/>
      <c r="M14" s="76"/>
      <c r="N14" s="256" t="str">
        <f t="shared" si="0"/>
        <v/>
      </c>
      <c r="P14" s="2" t="s">
        <v>496</v>
      </c>
      <c r="Q14" s="309">
        <f>SUM(C22:L24)</f>
        <v>0</v>
      </c>
      <c r="R14" s="2">
        <f>Q14*Q14</f>
        <v>0</v>
      </c>
      <c r="S14" s="2" t="e">
        <f>R14/$Q$16</f>
        <v>#VALUE!</v>
      </c>
      <c r="U14" s="73"/>
      <c r="V14" s="2" t="s">
        <v>497</v>
      </c>
      <c r="W14" s="311">
        <f>SUM(E12:E14)</f>
        <v>0</v>
      </c>
      <c r="X14" s="2">
        <f t="shared" si="1"/>
        <v>0</v>
      </c>
      <c r="Y14" s="73" t="e">
        <f t="shared" si="2"/>
        <v>#VALUE!</v>
      </c>
      <c r="AA14" s="2" t="s">
        <v>348</v>
      </c>
      <c r="AB14" s="2">
        <f t="shared" si="3"/>
        <v>0</v>
      </c>
      <c r="AC14" s="2">
        <f t="shared" si="3"/>
        <v>0</v>
      </c>
      <c r="AD14" s="2">
        <f t="shared" si="3"/>
        <v>0</v>
      </c>
      <c r="AE14" s="2">
        <f t="shared" si="3"/>
        <v>0</v>
      </c>
      <c r="AF14" s="2">
        <f t="shared" si="3"/>
        <v>0</v>
      </c>
      <c r="AG14" s="2">
        <f t="shared" si="3"/>
        <v>0</v>
      </c>
      <c r="AH14" s="2">
        <f t="shared" si="3"/>
        <v>0</v>
      </c>
      <c r="AI14" s="2">
        <f t="shared" si="3"/>
        <v>0</v>
      </c>
      <c r="AJ14" s="2">
        <f t="shared" si="3"/>
        <v>0</v>
      </c>
      <c r="AK14" s="2">
        <f t="shared" si="3"/>
        <v>0</v>
      </c>
    </row>
    <row r="15" spans="1:37" ht="15.95" customHeight="1">
      <c r="A15" s="259">
        <f>A14+1</f>
        <v>4</v>
      </c>
      <c r="B15" s="210" t="s">
        <v>296</v>
      </c>
      <c r="C15" s="680" t="str">
        <f t="shared" ref="C15:L15" si="4">IF(C12&lt;&gt;"",SUM(C12:C14)/COUNT(C12:C14),"")</f>
        <v/>
      </c>
      <c r="D15" s="680" t="str">
        <f t="shared" si="4"/>
        <v/>
      </c>
      <c r="E15" s="680" t="str">
        <f t="shared" si="4"/>
        <v/>
      </c>
      <c r="F15" s="680" t="str">
        <f t="shared" si="4"/>
        <v/>
      </c>
      <c r="G15" s="680" t="str">
        <f t="shared" si="4"/>
        <v/>
      </c>
      <c r="H15" s="680" t="str">
        <f t="shared" si="4"/>
        <v/>
      </c>
      <c r="I15" s="680" t="str">
        <f t="shared" si="4"/>
        <v/>
      </c>
      <c r="J15" s="680" t="str">
        <f t="shared" si="4"/>
        <v/>
      </c>
      <c r="K15" s="680" t="str">
        <f t="shared" si="4"/>
        <v/>
      </c>
      <c r="L15" s="680" t="str">
        <f t="shared" si="4"/>
        <v/>
      </c>
      <c r="M15" s="265" t="s">
        <v>471</v>
      </c>
      <c r="N15" s="256" t="str">
        <f t="shared" si="0"/>
        <v/>
      </c>
      <c r="P15" s="2" t="s">
        <v>498</v>
      </c>
      <c r="Q15" s="309">
        <f>SUM(Q12:Q14)</f>
        <v>0</v>
      </c>
      <c r="R15" s="2">
        <f>Q15*Q15</f>
        <v>0</v>
      </c>
      <c r="T15" s="2" t="e">
        <f>R15/Q17</f>
        <v>#VALUE!</v>
      </c>
      <c r="U15" s="73"/>
      <c r="V15" s="2" t="s">
        <v>499</v>
      </c>
      <c r="W15" s="311">
        <f>SUM(F12:F14)</f>
        <v>0</v>
      </c>
      <c r="X15" s="2">
        <f t="shared" si="1"/>
        <v>0</v>
      </c>
      <c r="Y15" s="73" t="e">
        <f t="shared" si="2"/>
        <v>#VALUE!</v>
      </c>
      <c r="AA15" s="2" t="s">
        <v>349</v>
      </c>
      <c r="AB15" s="2">
        <f t="shared" si="3"/>
        <v>0</v>
      </c>
      <c r="AC15" s="2">
        <f t="shared" si="3"/>
        <v>0</v>
      </c>
      <c r="AD15" s="2">
        <f t="shared" si="3"/>
        <v>0</v>
      </c>
      <c r="AE15" s="2">
        <f t="shared" si="3"/>
        <v>0</v>
      </c>
      <c r="AF15" s="2">
        <f t="shared" si="3"/>
        <v>0</v>
      </c>
      <c r="AG15" s="2">
        <f t="shared" si="3"/>
        <v>0</v>
      </c>
      <c r="AH15" s="2">
        <f t="shared" si="3"/>
        <v>0</v>
      </c>
      <c r="AI15" s="2">
        <f t="shared" si="3"/>
        <v>0</v>
      </c>
      <c r="AJ15" s="2">
        <f t="shared" si="3"/>
        <v>0</v>
      </c>
      <c r="AK15" s="2">
        <f t="shared" si="3"/>
        <v>0</v>
      </c>
    </row>
    <row r="16" spans="1:37" ht="15.95" customHeight="1" thickBot="1">
      <c r="A16" s="266">
        <f>A15+1</f>
        <v>5</v>
      </c>
      <c r="B16" s="267" t="s">
        <v>124</v>
      </c>
      <c r="C16" s="268" t="str">
        <f t="shared" ref="C16:L16" si="5">IF(C12&lt;&gt;"",MAX(C12:C14)-MIN(C12:C14),"")</f>
        <v/>
      </c>
      <c r="D16" s="268" t="str">
        <f t="shared" si="5"/>
        <v/>
      </c>
      <c r="E16" s="268" t="str">
        <f t="shared" si="5"/>
        <v/>
      </c>
      <c r="F16" s="268" t="str">
        <f t="shared" si="5"/>
        <v/>
      </c>
      <c r="G16" s="268" t="str">
        <f t="shared" si="5"/>
        <v/>
      </c>
      <c r="H16" s="268" t="str">
        <f t="shared" si="5"/>
        <v/>
      </c>
      <c r="I16" s="268" t="str">
        <f t="shared" si="5"/>
        <v/>
      </c>
      <c r="J16" s="268" t="str">
        <f t="shared" si="5"/>
        <v/>
      </c>
      <c r="K16" s="268" t="str">
        <f t="shared" si="5"/>
        <v/>
      </c>
      <c r="L16" s="268" t="str">
        <f t="shared" si="5"/>
        <v/>
      </c>
      <c r="M16" s="269" t="s">
        <v>472</v>
      </c>
      <c r="N16" s="256" t="str">
        <f t="shared" si="0"/>
        <v/>
      </c>
      <c r="P16" s="2" t="s">
        <v>350</v>
      </c>
      <c r="Q16" s="2" t="e">
        <f>J9*H9</f>
        <v>#VALUE!</v>
      </c>
      <c r="U16" s="73"/>
      <c r="V16" s="2" t="s">
        <v>500</v>
      </c>
      <c r="W16" s="311">
        <f>SUM(G12:G14)</f>
        <v>0</v>
      </c>
      <c r="X16" s="2">
        <f t="shared" si="1"/>
        <v>0</v>
      </c>
      <c r="Y16" s="73" t="e">
        <f t="shared" si="2"/>
        <v>#VALUE!</v>
      </c>
      <c r="Z16" s="2" t="s">
        <v>351</v>
      </c>
      <c r="AA16" s="2" t="s">
        <v>347</v>
      </c>
      <c r="AB16" s="2">
        <f t="shared" ref="AB16:AK18" si="6">C17*C17</f>
        <v>0</v>
      </c>
      <c r="AC16" s="2">
        <f t="shared" si="6"/>
        <v>0</v>
      </c>
      <c r="AD16" s="2">
        <f t="shared" si="6"/>
        <v>0</v>
      </c>
      <c r="AE16" s="2">
        <f t="shared" si="6"/>
        <v>0</v>
      </c>
      <c r="AF16" s="2">
        <f t="shared" si="6"/>
        <v>0</v>
      </c>
      <c r="AG16" s="2">
        <f t="shared" si="6"/>
        <v>0</v>
      </c>
      <c r="AH16" s="2">
        <f t="shared" si="6"/>
        <v>0</v>
      </c>
      <c r="AI16" s="2">
        <f t="shared" si="6"/>
        <v>0</v>
      </c>
      <c r="AJ16" s="2">
        <f t="shared" si="6"/>
        <v>0</v>
      </c>
      <c r="AK16" s="2">
        <f t="shared" si="6"/>
        <v>0</v>
      </c>
    </row>
    <row r="17" spans="1:37" ht="15.95" customHeight="1">
      <c r="A17" s="244" t="s">
        <v>301</v>
      </c>
      <c r="B17" s="245">
        <v>1</v>
      </c>
      <c r="C17" s="246"/>
      <c r="D17" s="246"/>
      <c r="E17" s="246"/>
      <c r="F17" s="270"/>
      <c r="G17" s="270"/>
      <c r="H17" s="270"/>
      <c r="I17" s="270"/>
      <c r="J17" s="270"/>
      <c r="K17" s="270"/>
      <c r="L17" s="270"/>
      <c r="M17" s="247"/>
      <c r="N17" s="248" t="str">
        <f t="shared" si="0"/>
        <v/>
      </c>
      <c r="P17" s="2" t="s">
        <v>352</v>
      </c>
      <c r="Q17" s="2" t="e">
        <f>F9*H9*J9</f>
        <v>#VALUE!</v>
      </c>
      <c r="U17" s="73"/>
      <c r="V17" s="2" t="s">
        <v>501</v>
      </c>
      <c r="W17" s="311">
        <f>SUM(H12:H14)</f>
        <v>0</v>
      </c>
      <c r="X17" s="2">
        <f t="shared" si="1"/>
        <v>0</v>
      </c>
      <c r="Y17" s="73" t="e">
        <f t="shared" si="2"/>
        <v>#VALUE!</v>
      </c>
      <c r="AA17" s="2" t="s">
        <v>348</v>
      </c>
      <c r="AB17" s="2">
        <f t="shared" si="6"/>
        <v>0</v>
      </c>
      <c r="AC17" s="2">
        <f t="shared" si="6"/>
        <v>0</v>
      </c>
      <c r="AD17" s="2">
        <f t="shared" si="6"/>
        <v>0</v>
      </c>
      <c r="AE17" s="2">
        <f t="shared" si="6"/>
        <v>0</v>
      </c>
      <c r="AF17" s="2">
        <f t="shared" si="6"/>
        <v>0</v>
      </c>
      <c r="AG17" s="2">
        <f t="shared" si="6"/>
        <v>0</v>
      </c>
      <c r="AH17" s="2">
        <f t="shared" si="6"/>
        <v>0</v>
      </c>
      <c r="AI17" s="2">
        <f t="shared" si="6"/>
        <v>0</v>
      </c>
      <c r="AJ17" s="2">
        <f t="shared" si="6"/>
        <v>0</v>
      </c>
      <c r="AK17" s="2">
        <f t="shared" si="6"/>
        <v>0</v>
      </c>
    </row>
    <row r="18" spans="1:37" ht="15.95" customHeight="1">
      <c r="A18" s="259">
        <v>7</v>
      </c>
      <c r="B18" s="679">
        <v>2</v>
      </c>
      <c r="C18" s="255"/>
      <c r="D18" s="255"/>
      <c r="E18" s="255"/>
      <c r="F18" s="271"/>
      <c r="G18" s="271"/>
      <c r="H18" s="271"/>
      <c r="I18" s="271"/>
      <c r="J18" s="271"/>
      <c r="K18" s="271"/>
      <c r="L18" s="271"/>
      <c r="M18" s="76"/>
      <c r="N18" s="256" t="str">
        <f t="shared" si="0"/>
        <v/>
      </c>
      <c r="P18" s="2" t="s">
        <v>353</v>
      </c>
      <c r="Q18" s="2" t="e">
        <f>F9*J9</f>
        <v>#VALUE!</v>
      </c>
      <c r="U18" s="73"/>
      <c r="V18" s="2" t="s">
        <v>502</v>
      </c>
      <c r="W18" s="311">
        <f>SUM(I12:I14)</f>
        <v>0</v>
      </c>
      <c r="X18" s="2">
        <f t="shared" si="1"/>
        <v>0</v>
      </c>
      <c r="Y18" s="73" t="e">
        <f t="shared" si="2"/>
        <v>#VALUE!</v>
      </c>
      <c r="AA18" s="2" t="s">
        <v>349</v>
      </c>
      <c r="AB18" s="2">
        <f t="shared" si="6"/>
        <v>0</v>
      </c>
      <c r="AC18" s="2">
        <f t="shared" si="6"/>
        <v>0</v>
      </c>
      <c r="AD18" s="2">
        <f t="shared" si="6"/>
        <v>0</v>
      </c>
      <c r="AE18" s="2">
        <f t="shared" si="6"/>
        <v>0</v>
      </c>
      <c r="AF18" s="2">
        <f t="shared" si="6"/>
        <v>0</v>
      </c>
      <c r="AG18" s="2">
        <f t="shared" si="6"/>
        <v>0</v>
      </c>
      <c r="AH18" s="2">
        <f t="shared" si="6"/>
        <v>0</v>
      </c>
      <c r="AI18" s="2">
        <f t="shared" si="6"/>
        <v>0</v>
      </c>
      <c r="AJ18" s="2">
        <f t="shared" si="6"/>
        <v>0</v>
      </c>
      <c r="AK18" s="2">
        <f t="shared" si="6"/>
        <v>0</v>
      </c>
    </row>
    <row r="19" spans="1:37" ht="15.95" customHeight="1">
      <c r="A19" s="259">
        <f>A18+1</f>
        <v>8</v>
      </c>
      <c r="B19" s="210">
        <v>3</v>
      </c>
      <c r="C19" s="255"/>
      <c r="D19" s="255"/>
      <c r="E19" s="255"/>
      <c r="F19" s="271"/>
      <c r="G19" s="271"/>
      <c r="H19" s="271"/>
      <c r="I19" s="271"/>
      <c r="J19" s="271"/>
      <c r="K19" s="271"/>
      <c r="L19" s="271"/>
      <c r="M19" s="76"/>
      <c r="N19" s="256" t="str">
        <f t="shared" si="0"/>
        <v/>
      </c>
      <c r="P19" s="2" t="s">
        <v>503</v>
      </c>
      <c r="Q19" s="311">
        <f>SUM(C12:C14)+SUM(C17:C19)+SUM(C22:C24)</f>
        <v>0</v>
      </c>
      <c r="R19" s="2">
        <f t="shared" ref="R19:R28" si="7">Q19*Q19</f>
        <v>0</v>
      </c>
      <c r="U19" s="73" t="e">
        <f t="shared" ref="U19:U28" si="8">R19/$Q$18</f>
        <v>#VALUE!</v>
      </c>
      <c r="V19" s="2" t="s">
        <v>504</v>
      </c>
      <c r="W19" s="311">
        <f>SUM(J12:J14)</f>
        <v>0</v>
      </c>
      <c r="X19" s="2">
        <f t="shared" si="1"/>
        <v>0</v>
      </c>
      <c r="Y19" s="73" t="e">
        <f t="shared" si="2"/>
        <v>#VALUE!</v>
      </c>
      <c r="Z19" s="2" t="s">
        <v>354</v>
      </c>
      <c r="AA19" s="2" t="s">
        <v>347</v>
      </c>
      <c r="AB19" s="2">
        <f t="shared" ref="AB19:AK21" si="9">C22*C22</f>
        <v>0</v>
      </c>
      <c r="AC19" s="2">
        <f t="shared" si="9"/>
        <v>0</v>
      </c>
      <c r="AD19" s="2">
        <f t="shared" si="9"/>
        <v>0</v>
      </c>
      <c r="AE19" s="2">
        <f t="shared" si="9"/>
        <v>0</v>
      </c>
      <c r="AF19" s="2">
        <f t="shared" si="9"/>
        <v>0</v>
      </c>
      <c r="AG19" s="2">
        <f t="shared" si="9"/>
        <v>0</v>
      </c>
      <c r="AH19" s="2">
        <f t="shared" si="9"/>
        <v>0</v>
      </c>
      <c r="AI19" s="2">
        <f t="shared" si="9"/>
        <v>0</v>
      </c>
      <c r="AJ19" s="2">
        <f t="shared" si="9"/>
        <v>0</v>
      </c>
      <c r="AK19" s="2">
        <f t="shared" si="9"/>
        <v>0</v>
      </c>
    </row>
    <row r="20" spans="1:37" ht="15.95" customHeight="1">
      <c r="A20" s="259">
        <f>A19+1</f>
        <v>9</v>
      </c>
      <c r="B20" s="210" t="s">
        <v>296</v>
      </c>
      <c r="C20" s="680" t="str">
        <f t="shared" ref="C20:L20" si="10">IF(C17&lt;&gt;"",SUM(C17:C19)/COUNT(C17:C19),"")</f>
        <v/>
      </c>
      <c r="D20" s="680" t="str">
        <f t="shared" si="10"/>
        <v/>
      </c>
      <c r="E20" s="680" t="str">
        <f t="shared" si="10"/>
        <v/>
      </c>
      <c r="F20" s="680" t="str">
        <f t="shared" si="10"/>
        <v/>
      </c>
      <c r="G20" s="680" t="str">
        <f t="shared" si="10"/>
        <v/>
      </c>
      <c r="H20" s="680" t="str">
        <f t="shared" si="10"/>
        <v/>
      </c>
      <c r="I20" s="680" t="str">
        <f t="shared" si="10"/>
        <v/>
      </c>
      <c r="J20" s="680" t="str">
        <f t="shared" si="10"/>
        <v/>
      </c>
      <c r="K20" s="680" t="str">
        <f t="shared" si="10"/>
        <v/>
      </c>
      <c r="L20" s="680" t="str">
        <f t="shared" si="10"/>
        <v/>
      </c>
      <c r="M20" s="265" t="s">
        <v>474</v>
      </c>
      <c r="N20" s="256" t="str">
        <f t="shared" si="0"/>
        <v/>
      </c>
      <c r="P20" s="2" t="s">
        <v>505</v>
      </c>
      <c r="Q20" s="311">
        <f>SUM(D12:D14)+SUM(D17:D19)+SUM(D22:D24)</f>
        <v>0</v>
      </c>
      <c r="R20" s="2">
        <f t="shared" si="7"/>
        <v>0</v>
      </c>
      <c r="U20" s="73" t="e">
        <f t="shared" si="8"/>
        <v>#VALUE!</v>
      </c>
      <c r="V20" s="2" t="s">
        <v>506</v>
      </c>
      <c r="W20" s="311">
        <f>SUM(K12:K14)</f>
        <v>0</v>
      </c>
      <c r="X20" s="2">
        <f t="shared" si="1"/>
        <v>0</v>
      </c>
      <c r="Y20" s="73" t="e">
        <f t="shared" si="2"/>
        <v>#VALUE!</v>
      </c>
      <c r="AA20" s="2" t="s">
        <v>348</v>
      </c>
      <c r="AB20" s="2">
        <f t="shared" si="9"/>
        <v>0</v>
      </c>
      <c r="AC20" s="2">
        <f t="shared" si="9"/>
        <v>0</v>
      </c>
      <c r="AD20" s="2">
        <f t="shared" si="9"/>
        <v>0</v>
      </c>
      <c r="AE20" s="2">
        <f t="shared" si="9"/>
        <v>0</v>
      </c>
      <c r="AF20" s="2">
        <f t="shared" si="9"/>
        <v>0</v>
      </c>
      <c r="AG20" s="2">
        <f t="shared" si="9"/>
        <v>0</v>
      </c>
      <c r="AH20" s="2">
        <f t="shared" si="9"/>
        <v>0</v>
      </c>
      <c r="AI20" s="2">
        <f t="shared" si="9"/>
        <v>0</v>
      </c>
      <c r="AJ20" s="2">
        <f t="shared" si="9"/>
        <v>0</v>
      </c>
      <c r="AK20" s="2">
        <f t="shared" si="9"/>
        <v>0</v>
      </c>
    </row>
    <row r="21" spans="1:37" ht="15.95" customHeight="1" thickBot="1">
      <c r="A21" s="266">
        <f>A20+1</f>
        <v>10</v>
      </c>
      <c r="B21" s="267" t="s">
        <v>124</v>
      </c>
      <c r="C21" s="268" t="str">
        <f t="shared" ref="C21:L21" si="11">IF(C17&lt;&gt;"",MAX(C17:C19)-MIN(C17:C19),"")</f>
        <v/>
      </c>
      <c r="D21" s="268" t="str">
        <f t="shared" si="11"/>
        <v/>
      </c>
      <c r="E21" s="268" t="str">
        <f t="shared" si="11"/>
        <v/>
      </c>
      <c r="F21" s="268" t="str">
        <f t="shared" si="11"/>
        <v/>
      </c>
      <c r="G21" s="268" t="str">
        <f t="shared" si="11"/>
        <v/>
      </c>
      <c r="H21" s="268" t="str">
        <f t="shared" si="11"/>
        <v/>
      </c>
      <c r="I21" s="268" t="str">
        <f t="shared" si="11"/>
        <v/>
      </c>
      <c r="J21" s="268" t="str">
        <f t="shared" si="11"/>
        <v/>
      </c>
      <c r="K21" s="268" t="str">
        <f t="shared" si="11"/>
        <v/>
      </c>
      <c r="L21" s="268" t="str">
        <f t="shared" si="11"/>
        <v/>
      </c>
      <c r="M21" s="269" t="s">
        <v>476</v>
      </c>
      <c r="N21" s="256" t="str">
        <f t="shared" si="0"/>
        <v/>
      </c>
      <c r="P21" s="2" t="s">
        <v>507</v>
      </c>
      <c r="Q21" s="311">
        <f>SUM(E12:E14)+SUM(E17:E19)+SUM(E22:E24)</f>
        <v>0</v>
      </c>
      <c r="R21" s="2">
        <f t="shared" si="7"/>
        <v>0</v>
      </c>
      <c r="U21" s="73" t="e">
        <f t="shared" si="8"/>
        <v>#VALUE!</v>
      </c>
      <c r="V21" s="2" t="s">
        <v>508</v>
      </c>
      <c r="W21" s="311">
        <f>SUM(L12:L14)</f>
        <v>0</v>
      </c>
      <c r="X21" s="2">
        <f t="shared" si="1"/>
        <v>0</v>
      </c>
      <c r="Y21" s="73" t="e">
        <f t="shared" si="2"/>
        <v>#VALUE!</v>
      </c>
      <c r="AA21" s="2" t="s">
        <v>349</v>
      </c>
      <c r="AB21" s="2">
        <f t="shared" si="9"/>
        <v>0</v>
      </c>
      <c r="AC21" s="2">
        <f t="shared" si="9"/>
        <v>0</v>
      </c>
      <c r="AD21" s="2">
        <f t="shared" si="9"/>
        <v>0</v>
      </c>
      <c r="AE21" s="2">
        <f t="shared" si="9"/>
        <v>0</v>
      </c>
      <c r="AF21" s="2">
        <f t="shared" si="9"/>
        <v>0</v>
      </c>
      <c r="AG21" s="2">
        <f t="shared" si="9"/>
        <v>0</v>
      </c>
      <c r="AH21" s="2">
        <f t="shared" si="9"/>
        <v>0</v>
      </c>
      <c r="AI21" s="2">
        <f t="shared" si="9"/>
        <v>0</v>
      </c>
      <c r="AJ21" s="2">
        <f t="shared" si="9"/>
        <v>0</v>
      </c>
      <c r="AK21" s="2">
        <f t="shared" si="9"/>
        <v>0</v>
      </c>
    </row>
    <row r="22" spans="1:37" ht="15.95" customHeight="1">
      <c r="A22" s="244" t="s">
        <v>306</v>
      </c>
      <c r="B22" s="245">
        <v>1</v>
      </c>
      <c r="C22" s="246"/>
      <c r="D22" s="246"/>
      <c r="E22" s="246"/>
      <c r="F22" s="246"/>
      <c r="G22" s="246"/>
      <c r="H22" s="246"/>
      <c r="I22" s="246"/>
      <c r="J22" s="246"/>
      <c r="K22" s="246"/>
      <c r="L22" s="246"/>
      <c r="M22" s="247"/>
      <c r="N22" s="248" t="str">
        <f t="shared" si="0"/>
        <v/>
      </c>
      <c r="P22" s="2" t="s">
        <v>509</v>
      </c>
      <c r="Q22" s="311">
        <f>SUM(F12:F14)+SUM(F17:F19)+SUM(F22:F24)</f>
        <v>0</v>
      </c>
      <c r="R22" s="2">
        <f t="shared" si="7"/>
        <v>0</v>
      </c>
      <c r="U22" s="73" t="e">
        <f t="shared" si="8"/>
        <v>#VALUE!</v>
      </c>
      <c r="V22" s="2" t="s">
        <v>510</v>
      </c>
      <c r="W22" s="311">
        <f>SUM(C17:C19)</f>
        <v>0</v>
      </c>
      <c r="X22" s="2">
        <f t="shared" si="1"/>
        <v>0</v>
      </c>
      <c r="Y22" s="73" t="e">
        <f t="shared" si="2"/>
        <v>#VALUE!</v>
      </c>
    </row>
    <row r="23" spans="1:37" ht="15.95" customHeight="1">
      <c r="A23" s="259">
        <v>12</v>
      </c>
      <c r="B23" s="679">
        <v>2</v>
      </c>
      <c r="C23" s="255"/>
      <c r="D23" s="255"/>
      <c r="E23" s="255"/>
      <c r="F23" s="255"/>
      <c r="G23" s="255"/>
      <c r="H23" s="255"/>
      <c r="I23" s="255"/>
      <c r="J23" s="255"/>
      <c r="K23" s="255"/>
      <c r="L23" s="255"/>
      <c r="M23" s="76"/>
      <c r="N23" s="256" t="str">
        <f t="shared" si="0"/>
        <v/>
      </c>
      <c r="P23" s="2" t="s">
        <v>511</v>
      </c>
      <c r="Q23" s="311">
        <f>SUM(G12:G14)+SUM(G17:G19)+SUM(G22:G24)</f>
        <v>0</v>
      </c>
      <c r="R23" s="2">
        <f t="shared" si="7"/>
        <v>0</v>
      </c>
      <c r="U23" s="73" t="e">
        <f t="shared" si="8"/>
        <v>#VALUE!</v>
      </c>
      <c r="V23" s="2" t="s">
        <v>512</v>
      </c>
      <c r="W23" s="311">
        <f>SUM(D17:D19)</f>
        <v>0</v>
      </c>
      <c r="X23" s="2">
        <f t="shared" si="1"/>
        <v>0</v>
      </c>
      <c r="Y23" s="73" t="e">
        <f t="shared" si="2"/>
        <v>#VALUE!</v>
      </c>
    </row>
    <row r="24" spans="1:37" ht="15.95" customHeight="1">
      <c r="A24" s="259">
        <f>A23+1</f>
        <v>13</v>
      </c>
      <c r="B24" s="210">
        <v>3</v>
      </c>
      <c r="C24" s="255"/>
      <c r="D24" s="255"/>
      <c r="E24" s="255"/>
      <c r="F24" s="255"/>
      <c r="G24" s="255"/>
      <c r="H24" s="255"/>
      <c r="I24" s="255"/>
      <c r="J24" s="255"/>
      <c r="K24" s="255"/>
      <c r="L24" s="255"/>
      <c r="M24" s="76"/>
      <c r="N24" s="256" t="str">
        <f t="shared" si="0"/>
        <v/>
      </c>
      <c r="P24" s="2" t="s">
        <v>513</v>
      </c>
      <c r="Q24" s="311">
        <f>SUM(H12:H14)+SUM(H17:H19)+SUM(H22:H24)</f>
        <v>0</v>
      </c>
      <c r="R24" s="2">
        <f t="shared" si="7"/>
        <v>0</v>
      </c>
      <c r="U24" s="73" t="e">
        <f t="shared" si="8"/>
        <v>#VALUE!</v>
      </c>
      <c r="V24" s="2" t="s">
        <v>514</v>
      </c>
      <c r="W24" s="311">
        <f>SUM(E17:E19)</f>
        <v>0</v>
      </c>
      <c r="X24" s="2">
        <f t="shared" si="1"/>
        <v>0</v>
      </c>
      <c r="Y24" s="73" t="e">
        <f t="shared" si="2"/>
        <v>#VALUE!</v>
      </c>
    </row>
    <row r="25" spans="1:37" ht="15.95" customHeight="1">
      <c r="A25" s="259">
        <f>A24+1</f>
        <v>14</v>
      </c>
      <c r="B25" s="210" t="s">
        <v>296</v>
      </c>
      <c r="C25" s="680" t="str">
        <f t="shared" ref="C25:L25" si="12">IF(C22&lt;&gt;"",SUM(C22:C24)/COUNT(C22:C24),"")</f>
        <v/>
      </c>
      <c r="D25" s="680" t="str">
        <f t="shared" si="12"/>
        <v/>
      </c>
      <c r="E25" s="680" t="str">
        <f t="shared" si="12"/>
        <v/>
      </c>
      <c r="F25" s="680" t="str">
        <f t="shared" si="12"/>
        <v/>
      </c>
      <c r="G25" s="680" t="str">
        <f t="shared" si="12"/>
        <v/>
      </c>
      <c r="H25" s="680" t="str">
        <f t="shared" si="12"/>
        <v/>
      </c>
      <c r="I25" s="680" t="str">
        <f t="shared" si="12"/>
        <v/>
      </c>
      <c r="J25" s="680" t="str">
        <f t="shared" si="12"/>
        <v/>
      </c>
      <c r="K25" s="680" t="str">
        <f t="shared" si="12"/>
        <v/>
      </c>
      <c r="L25" s="680" t="str">
        <f t="shared" si="12"/>
        <v/>
      </c>
      <c r="M25" s="265" t="s">
        <v>479</v>
      </c>
      <c r="N25" s="256" t="str">
        <f t="shared" si="0"/>
        <v/>
      </c>
      <c r="P25" s="2" t="s">
        <v>515</v>
      </c>
      <c r="Q25" s="311">
        <f>SUM(I12:I14)+SUM(I17:I19)+SUM(I22:I24)</f>
        <v>0</v>
      </c>
      <c r="R25" s="2">
        <f t="shared" si="7"/>
        <v>0</v>
      </c>
      <c r="U25" s="73" t="e">
        <f t="shared" si="8"/>
        <v>#VALUE!</v>
      </c>
      <c r="V25" s="2" t="s">
        <v>516</v>
      </c>
      <c r="W25" s="311">
        <f>SUM(F17:F19)</f>
        <v>0</v>
      </c>
      <c r="X25" s="2">
        <f t="shared" si="1"/>
        <v>0</v>
      </c>
      <c r="Y25" s="73" t="e">
        <f t="shared" si="2"/>
        <v>#VALUE!</v>
      </c>
    </row>
    <row r="26" spans="1:37" ht="15.95" customHeight="1" thickBot="1">
      <c r="A26" s="266">
        <f>A25+1</f>
        <v>15</v>
      </c>
      <c r="B26" s="267" t="s">
        <v>124</v>
      </c>
      <c r="C26" s="268" t="str">
        <f t="shared" ref="C26:L26" si="13">IF(C22&lt;&gt;"",MAX(C22:C24)-MIN(C22:C24),"")</f>
        <v/>
      </c>
      <c r="D26" s="268" t="str">
        <f t="shared" si="13"/>
        <v/>
      </c>
      <c r="E26" s="268" t="str">
        <f t="shared" si="13"/>
        <v/>
      </c>
      <c r="F26" s="268" t="str">
        <f t="shared" si="13"/>
        <v/>
      </c>
      <c r="G26" s="268" t="str">
        <f t="shared" si="13"/>
        <v/>
      </c>
      <c r="H26" s="268" t="str">
        <f t="shared" si="13"/>
        <v/>
      </c>
      <c r="I26" s="268" t="str">
        <f t="shared" si="13"/>
        <v/>
      </c>
      <c r="J26" s="268" t="str">
        <f t="shared" si="13"/>
        <v/>
      </c>
      <c r="K26" s="268" t="str">
        <f t="shared" si="13"/>
        <v/>
      </c>
      <c r="L26" s="268" t="str">
        <f t="shared" si="13"/>
        <v/>
      </c>
      <c r="M26" s="269" t="s">
        <v>480</v>
      </c>
      <c r="N26" s="256" t="str">
        <f t="shared" si="0"/>
        <v/>
      </c>
      <c r="P26" s="2" t="s">
        <v>517</v>
      </c>
      <c r="Q26" s="311">
        <f>SUM(J12:J14)+SUM(J17:J19)+SUM(J22:J24)</f>
        <v>0</v>
      </c>
      <c r="R26" s="2">
        <f t="shared" si="7"/>
        <v>0</v>
      </c>
      <c r="U26" s="73" t="e">
        <f t="shared" si="8"/>
        <v>#VALUE!</v>
      </c>
      <c r="V26" s="2" t="s">
        <v>518</v>
      </c>
      <c r="W26" s="311">
        <f>SUM(G17:G19)</f>
        <v>0</v>
      </c>
      <c r="X26" s="2">
        <f t="shared" si="1"/>
        <v>0</v>
      </c>
      <c r="Y26" s="73" t="e">
        <f t="shared" si="2"/>
        <v>#VALUE!</v>
      </c>
    </row>
    <row r="27" spans="1:37" ht="15.95" customHeight="1">
      <c r="A27" s="281" t="s">
        <v>312</v>
      </c>
      <c r="B27" s="149"/>
      <c r="C27" s="282"/>
      <c r="D27" s="282"/>
      <c r="E27" s="282"/>
      <c r="F27" s="282"/>
      <c r="G27" s="282"/>
      <c r="H27" s="282"/>
      <c r="I27" s="282"/>
      <c r="J27" s="282"/>
      <c r="K27" s="282"/>
      <c r="L27" s="282"/>
      <c r="M27" s="283" t="s">
        <v>313</v>
      </c>
      <c r="N27" s="284" t="str">
        <f>IF(C12&lt;&gt;"",AVERAGE(C28:L28),"")</f>
        <v/>
      </c>
      <c r="P27" s="2" t="s">
        <v>519</v>
      </c>
      <c r="Q27" s="311">
        <f>SUM(K12:K14)+SUM(K17:K19)+SUM(K22:K24)</f>
        <v>0</v>
      </c>
      <c r="R27" s="2">
        <f t="shared" si="7"/>
        <v>0</v>
      </c>
      <c r="U27" s="73" t="e">
        <f t="shared" si="8"/>
        <v>#VALUE!</v>
      </c>
      <c r="V27" s="2" t="s">
        <v>520</v>
      </c>
      <c r="W27" s="311">
        <f>SUM(H17:H19)</f>
        <v>0</v>
      </c>
      <c r="X27" s="2">
        <f t="shared" si="1"/>
        <v>0</v>
      </c>
      <c r="Y27" s="73" t="e">
        <f t="shared" si="2"/>
        <v>#VALUE!</v>
      </c>
    </row>
    <row r="28" spans="1:37" ht="15.95" customHeight="1" thickBot="1">
      <c r="A28" s="285" t="s">
        <v>314</v>
      </c>
      <c r="B28" s="239"/>
      <c r="C28" s="286" t="str">
        <f t="shared" ref="C28:L28" si="14">IF(C15&lt;&gt;"",SUM(C15,C20,C25)/COUNT(C15,C20,C25),"")</f>
        <v/>
      </c>
      <c r="D28" s="286" t="str">
        <f t="shared" si="14"/>
        <v/>
      </c>
      <c r="E28" s="286" t="str">
        <f t="shared" si="14"/>
        <v/>
      </c>
      <c r="F28" s="286" t="str">
        <f t="shared" si="14"/>
        <v/>
      </c>
      <c r="G28" s="286" t="str">
        <f t="shared" si="14"/>
        <v/>
      </c>
      <c r="H28" s="286" t="str">
        <f t="shared" si="14"/>
        <v/>
      </c>
      <c r="I28" s="286" t="str">
        <f t="shared" si="14"/>
        <v/>
      </c>
      <c r="J28" s="286" t="str">
        <f t="shared" si="14"/>
        <v/>
      </c>
      <c r="K28" s="286" t="str">
        <f t="shared" si="14"/>
        <v/>
      </c>
      <c r="L28" s="286" t="str">
        <f t="shared" si="14"/>
        <v/>
      </c>
      <c r="M28" s="287" t="s">
        <v>482</v>
      </c>
      <c r="N28" s="288" t="str">
        <f>IF(C12&lt;&gt;"",MAX(C28:L28)-MIN(C28:L28),"")</f>
        <v/>
      </c>
      <c r="P28" s="2" t="s">
        <v>521</v>
      </c>
      <c r="Q28" s="311">
        <f>SUM(L12:L14)+SUM(L17:L19)+SUM(L22:L24)</f>
        <v>0</v>
      </c>
      <c r="R28" s="2">
        <f t="shared" si="7"/>
        <v>0</v>
      </c>
      <c r="U28" s="73" t="e">
        <f t="shared" si="8"/>
        <v>#VALUE!</v>
      </c>
      <c r="V28" s="2" t="s">
        <v>522</v>
      </c>
      <c r="W28" s="311">
        <f>SUM(I17:I19)</f>
        <v>0</v>
      </c>
      <c r="X28" s="2">
        <f t="shared" si="1"/>
        <v>0</v>
      </c>
      <c r="Y28" s="73" t="e">
        <f t="shared" si="2"/>
        <v>#VALUE!</v>
      </c>
    </row>
    <row r="29" spans="1:37" ht="15.95" customHeight="1">
      <c r="B29" s="312" t="s">
        <v>355</v>
      </c>
      <c r="V29" s="2" t="s">
        <v>523</v>
      </c>
      <c r="W29" s="311">
        <f>SUM(J17:J19)</f>
        <v>0</v>
      </c>
      <c r="X29" s="2">
        <f t="shared" si="1"/>
        <v>0</v>
      </c>
      <c r="Y29" s="73" t="e">
        <f t="shared" si="2"/>
        <v>#VALUE!</v>
      </c>
    </row>
    <row r="30" spans="1:37" ht="15.95" customHeight="1">
      <c r="B30" s="313" t="s">
        <v>356</v>
      </c>
      <c r="C30" s="313"/>
      <c r="D30" s="313"/>
      <c r="E30" s="1495" t="s">
        <v>357</v>
      </c>
      <c r="F30" s="1495"/>
      <c r="G30" s="1495" t="s">
        <v>358</v>
      </c>
      <c r="H30" s="1495"/>
      <c r="I30" s="1495" t="s">
        <v>359</v>
      </c>
      <c r="J30" s="1495"/>
      <c r="K30" s="1495" t="s">
        <v>360</v>
      </c>
      <c r="L30" s="1495"/>
      <c r="M30" s="314" t="s">
        <v>361</v>
      </c>
      <c r="V30" s="2" t="s">
        <v>524</v>
      </c>
      <c r="W30" s="311">
        <f>SUM(K17:K19)</f>
        <v>0</v>
      </c>
      <c r="X30" s="2">
        <f t="shared" si="1"/>
        <v>0</v>
      </c>
      <c r="Y30" s="73" t="e">
        <f t="shared" si="2"/>
        <v>#VALUE!</v>
      </c>
    </row>
    <row r="31" spans="1:37" ht="15.95" customHeight="1">
      <c r="B31" s="2" t="s">
        <v>202</v>
      </c>
      <c r="E31" s="1497" t="str">
        <f>IF(J9&lt;&gt;"",J9-1,"")</f>
        <v/>
      </c>
      <c r="F31" s="1497"/>
      <c r="G31" s="1498" t="str">
        <f>IF(C12&lt;&gt;"",IF(SUM(S12:S14)-T15&lt;0,0,SUM(S12:S14)-T15),"")</f>
        <v/>
      </c>
      <c r="H31" s="1496"/>
      <c r="I31" s="1496" t="str">
        <f>IF(G31&lt;&gt;"",G31/E31,"")</f>
        <v/>
      </c>
      <c r="J31" s="1496"/>
      <c r="K31" s="1496" t="str">
        <f>IF(I34&lt;&gt;"",IF(I34=0,0,I31/I34),"")</f>
        <v/>
      </c>
      <c r="L31" s="1496"/>
      <c r="M31" s="301" t="str">
        <f>IF(K31&lt;&gt;"",IF(K31&gt;FINV(0.05,E31,E34),"*",""),"")</f>
        <v/>
      </c>
      <c r="V31" s="2" t="s">
        <v>525</v>
      </c>
      <c r="W31" s="311">
        <f>SUM(L17:L19)</f>
        <v>0</v>
      </c>
      <c r="X31" s="2">
        <f t="shared" si="1"/>
        <v>0</v>
      </c>
      <c r="Y31" s="73" t="e">
        <f t="shared" si="2"/>
        <v>#VALUE!</v>
      </c>
    </row>
    <row r="32" spans="1:37" ht="15.95" customHeight="1">
      <c r="B32" s="2" t="s">
        <v>284</v>
      </c>
      <c r="E32" s="1290" t="str">
        <f>IF(H9&lt;&gt;"",H9-1,"")</f>
        <v/>
      </c>
      <c r="F32" s="1290"/>
      <c r="G32" s="1494" t="str">
        <f>IF(C12&lt;&gt;"",IF(SUM(U19:U28)-T15&lt;0,0,SUM(U19:U28)-T15),"")</f>
        <v/>
      </c>
      <c r="H32" s="1494"/>
      <c r="I32" s="1494" t="str">
        <f>IF(G32&lt;&gt;"",G32/E32,"")</f>
        <v/>
      </c>
      <c r="J32" s="1494"/>
      <c r="K32" s="1494" t="str">
        <f>IF(I34&lt;&gt;"",IF(I34=0,0,I32/I34),"")</f>
        <v/>
      </c>
      <c r="L32" s="1494"/>
      <c r="M32" s="301" t="str">
        <f>IF(K32&lt;&gt;"",IF(K32&gt;FINV(0.05,E32,E34),"*",""),"")</f>
        <v/>
      </c>
      <c r="V32" s="2" t="s">
        <v>526</v>
      </c>
      <c r="W32" s="309">
        <f>SUM(C22:C24)</f>
        <v>0</v>
      </c>
      <c r="X32" s="2">
        <f t="shared" si="1"/>
        <v>0</v>
      </c>
      <c r="Y32" s="73" t="e">
        <f t="shared" si="2"/>
        <v>#VALUE!</v>
      </c>
    </row>
    <row r="33" spans="2:25" ht="15.95" customHeight="1">
      <c r="B33" s="2" t="s">
        <v>362</v>
      </c>
      <c r="E33" s="1290" t="str">
        <f>IF(E31&lt;&gt;"",E31*E32,"")</f>
        <v/>
      </c>
      <c r="F33" s="1290"/>
      <c r="G33" s="1494" t="str">
        <f>IF(C12&lt;&gt;"",IF(SUM(Y12:Y41)-SUM(U19:U28)-SUM(S12:S14)+T15&lt;0,0,SUM(Y12:Y41)-SUM(U19:U28)-SUM(S12:S14)+T15),"")</f>
        <v/>
      </c>
      <c r="H33" s="1494"/>
      <c r="I33" s="1494" t="str">
        <f>IF(G33&lt;&gt;"",G33/E33,"")</f>
        <v/>
      </c>
      <c r="J33" s="1494"/>
      <c r="K33" s="1494" t="str">
        <f>IF(I34&lt;&gt;"",IF(I34=0,0,I33/I34),"")</f>
        <v/>
      </c>
      <c r="L33" s="1494"/>
      <c r="M33" s="301" t="str">
        <f>IF(K33&lt;&gt;"",IF(K33&gt;FINV(0.05,E33,E34),"*",""),"")</f>
        <v/>
      </c>
      <c r="V33" s="2" t="s">
        <v>527</v>
      </c>
      <c r="W33" s="311">
        <f>SUM(D22:D24)</f>
        <v>0</v>
      </c>
      <c r="X33" s="2">
        <f t="shared" si="1"/>
        <v>0</v>
      </c>
      <c r="Y33" s="73" t="e">
        <f t="shared" si="2"/>
        <v>#VALUE!</v>
      </c>
    </row>
    <row r="34" spans="2:25" ht="15.95" customHeight="1">
      <c r="B34" s="2" t="s">
        <v>363</v>
      </c>
      <c r="E34" s="1290" t="str">
        <f>IF(H9&lt;&gt;"",H9*J9*(F9-1),"")</f>
        <v/>
      </c>
      <c r="F34" s="1290"/>
      <c r="G34" s="1494" t="str">
        <f>IF(C12&lt;&gt;"",IF(G35-G31-G32-G33&lt;0,0,G35-G31-G32-G33),"")</f>
        <v/>
      </c>
      <c r="H34" s="1494"/>
      <c r="I34" s="1494" t="str">
        <f>IF(G34&lt;&gt;"",G34/E34,"")</f>
        <v/>
      </c>
      <c r="J34" s="1494"/>
      <c r="K34" s="1494"/>
      <c r="L34" s="1494"/>
      <c r="V34" s="2" t="s">
        <v>528</v>
      </c>
      <c r="W34" s="311">
        <f>SUM(E22:E24)</f>
        <v>0</v>
      </c>
      <c r="X34" s="2">
        <f t="shared" si="1"/>
        <v>0</v>
      </c>
      <c r="Y34" s="73" t="e">
        <f t="shared" si="2"/>
        <v>#VALUE!</v>
      </c>
    </row>
    <row r="35" spans="2:25" ht="15.95" customHeight="1">
      <c r="B35" s="76" t="s">
        <v>264</v>
      </c>
      <c r="C35" s="76"/>
      <c r="D35" s="76"/>
      <c r="E35" s="1393" t="str">
        <f>IF(F9&lt;&gt;"",F9*H9*J9-1,"")</f>
        <v/>
      </c>
      <c r="F35" s="1393"/>
      <c r="G35" s="1501" t="str">
        <f>IF(C12&lt;&gt;"",(SUM(AB13:AK21)-T15),"")</f>
        <v/>
      </c>
      <c r="H35" s="1501"/>
      <c r="I35" s="1501"/>
      <c r="J35" s="1501"/>
      <c r="K35" s="1501"/>
      <c r="L35" s="1501"/>
      <c r="M35" s="76"/>
      <c r="V35" s="2" t="s">
        <v>529</v>
      </c>
      <c r="W35" s="311">
        <f>SUM(F22:F24)</f>
        <v>0</v>
      </c>
      <c r="X35" s="2">
        <f t="shared" si="1"/>
        <v>0</v>
      </c>
      <c r="Y35" s="73" t="e">
        <f t="shared" si="2"/>
        <v>#VALUE!</v>
      </c>
    </row>
    <row r="36" spans="2:25" ht="15.95" customHeight="1">
      <c r="J36" s="2" t="s">
        <v>532</v>
      </c>
      <c r="V36" s="2" t="s">
        <v>530</v>
      </c>
      <c r="W36" s="311">
        <f>SUM(G22:G24)</f>
        <v>0</v>
      </c>
      <c r="X36" s="2">
        <f t="shared" si="1"/>
        <v>0</v>
      </c>
      <c r="Y36" s="73" t="e">
        <f t="shared" si="2"/>
        <v>#VALUE!</v>
      </c>
    </row>
    <row r="37" spans="2:25" ht="15.95" customHeight="1">
      <c r="B37" s="1506" t="s">
        <v>364</v>
      </c>
      <c r="C37" s="1506"/>
      <c r="D37" s="1506"/>
      <c r="E37" s="1506"/>
      <c r="F37" s="1502" t="s">
        <v>537</v>
      </c>
      <c r="G37" s="1502"/>
      <c r="H37" s="1504" t="s">
        <v>365</v>
      </c>
      <c r="I37" s="1504"/>
      <c r="J37" s="1504"/>
      <c r="K37" s="1499" t="s">
        <v>366</v>
      </c>
      <c r="L37" s="1499"/>
      <c r="M37" s="1499"/>
      <c r="V37" s="2" t="s">
        <v>531</v>
      </c>
      <c r="W37" s="311">
        <f>SUM(H22:H24)</f>
        <v>0</v>
      </c>
      <c r="X37" s="2">
        <f t="shared" si="1"/>
        <v>0</v>
      </c>
      <c r="Y37" s="73" t="e">
        <f t="shared" si="2"/>
        <v>#VALUE!</v>
      </c>
    </row>
    <row r="38" spans="2:25" ht="15.95" customHeight="1">
      <c r="B38" s="1507"/>
      <c r="C38" s="1507"/>
      <c r="D38" s="1507"/>
      <c r="E38" s="1507"/>
      <c r="F38" s="1503"/>
      <c r="G38" s="1503"/>
      <c r="H38" s="1505"/>
      <c r="I38" s="1505"/>
      <c r="J38" s="1505"/>
      <c r="K38" s="1500"/>
      <c r="L38" s="1500"/>
      <c r="M38" s="1500"/>
      <c r="V38" s="2" t="s">
        <v>533</v>
      </c>
      <c r="W38" s="311">
        <f>SUM(I22:I24)</f>
        <v>0</v>
      </c>
      <c r="X38" s="2">
        <f t="shared" si="1"/>
        <v>0</v>
      </c>
      <c r="Y38" s="73" t="e">
        <f t="shared" si="2"/>
        <v>#VALUE!</v>
      </c>
    </row>
    <row r="39" spans="2:25" ht="15.95" customHeight="1">
      <c r="B39" s="2" t="s">
        <v>367</v>
      </c>
      <c r="F39" s="1496" t="str">
        <f>IF(Q46&lt;&gt;"",SQRT(Q46),"")</f>
        <v/>
      </c>
      <c r="G39" s="1496"/>
      <c r="H39" s="1509" t="str">
        <f>IF(F39&lt;&gt;"",F39/M45,"")</f>
        <v/>
      </c>
      <c r="I39" s="1509"/>
      <c r="J39" s="1509"/>
      <c r="K39" s="1509" t="str">
        <f>IF(H39&lt;&gt;"",H39*H39,"")</f>
        <v/>
      </c>
      <c r="L39" s="1509"/>
      <c r="M39" s="1509"/>
      <c r="V39" s="2" t="s">
        <v>534</v>
      </c>
      <c r="W39" s="311">
        <f>SUM(J22:J24)</f>
        <v>0</v>
      </c>
      <c r="X39" s="2">
        <f t="shared" si="1"/>
        <v>0</v>
      </c>
      <c r="Y39" s="73" t="e">
        <f t="shared" si="2"/>
        <v>#VALUE!</v>
      </c>
    </row>
    <row r="40" spans="2:25" ht="15.95" customHeight="1">
      <c r="B40" s="2" t="s">
        <v>368</v>
      </c>
      <c r="F40" s="1494" t="str">
        <f>IF(Q46&lt;&gt;"",IF(I31-Q46&lt;0,0,SQRT((I31-Q46)/Q16)),"")</f>
        <v/>
      </c>
      <c r="G40" s="1494"/>
      <c r="H40" s="1508" t="str">
        <f>IF(F40&lt;&gt;"",F40/M45,"")</f>
        <v/>
      </c>
      <c r="I40" s="1508"/>
      <c r="J40" s="1508"/>
      <c r="K40" s="1508" t="str">
        <f>IF(H40&lt;&gt;"",H40*H40,"")</f>
        <v/>
      </c>
      <c r="L40" s="1508"/>
      <c r="M40" s="1508"/>
      <c r="V40" s="2" t="s">
        <v>535</v>
      </c>
      <c r="W40" s="311">
        <f>SUM(K22:K24)</f>
        <v>0</v>
      </c>
      <c r="X40" s="2">
        <f t="shared" si="1"/>
        <v>0</v>
      </c>
      <c r="Y40" s="73" t="e">
        <f t="shared" si="2"/>
        <v>#VALUE!</v>
      </c>
    </row>
    <row r="41" spans="2:25" ht="15.95" customHeight="1">
      <c r="B41" s="2" t="s">
        <v>369</v>
      </c>
      <c r="F41" s="1494" t="str">
        <f>IF(I33&lt;&gt;"",IF(I33-I34&lt;0,0,SQRT((I33-I34)/H9)),"")</f>
        <v/>
      </c>
      <c r="G41" s="1494"/>
      <c r="H41" s="1508" t="str">
        <f>IF(F41&lt;&gt;"",F41/M45,"")</f>
        <v/>
      </c>
      <c r="I41" s="1508"/>
      <c r="J41" s="1508"/>
      <c r="K41" s="1508" t="str">
        <f>IF(H41&lt;&gt;"",H41*H41,"")</f>
        <v/>
      </c>
      <c r="L41" s="1508"/>
      <c r="M41" s="1508"/>
      <c r="V41" s="2" t="s">
        <v>536</v>
      </c>
      <c r="W41" s="311">
        <f>SUM(L22:L24)</f>
        <v>0</v>
      </c>
      <c r="X41" s="2">
        <f t="shared" si="1"/>
        <v>0</v>
      </c>
      <c r="Y41" s="73" t="e">
        <f t="shared" si="2"/>
        <v>#VALUE!</v>
      </c>
    </row>
    <row r="42" spans="2:25" ht="15.95" customHeight="1">
      <c r="B42" s="2" t="s">
        <v>307</v>
      </c>
      <c r="F42" s="1494" t="str">
        <f>IF(F39&lt;&gt;"",SQRT(F39*F39+F40*F40),"")</f>
        <v/>
      </c>
      <c r="G42" s="1494"/>
      <c r="H42" s="1508" t="str">
        <f>IF(F42&lt;&gt;"",F42/M45,"")</f>
        <v/>
      </c>
      <c r="I42" s="1508"/>
      <c r="J42" s="1508"/>
      <c r="K42" s="1508" t="str">
        <f>IF(H42&lt;&gt;"",H42*H42,"")</f>
        <v/>
      </c>
      <c r="L42" s="1508"/>
      <c r="M42" s="1508"/>
      <c r="W42" s="311"/>
    </row>
    <row r="43" spans="2:25" ht="15.95" customHeight="1">
      <c r="B43" s="2" t="s">
        <v>370</v>
      </c>
      <c r="F43" s="1494" t="str">
        <f>IF(Q46&lt;&gt;"",IF(I32-Q46&lt;0,0,SQRT((I32-Q46)/J9/F9)),"")</f>
        <v/>
      </c>
      <c r="G43" s="1494"/>
      <c r="H43" s="1508" t="str">
        <f>IF(F43&lt;&gt;"",F43/M45,"")</f>
        <v/>
      </c>
      <c r="I43" s="1508"/>
      <c r="J43" s="1508"/>
      <c r="K43" s="1508" t="str">
        <f>IF(H43&lt;&gt;"",H43*H43,"")</f>
        <v/>
      </c>
      <c r="L43" s="1508"/>
      <c r="M43" s="1508"/>
    </row>
    <row r="44" spans="2:25" ht="15.95" customHeight="1">
      <c r="B44" s="2" t="s">
        <v>371</v>
      </c>
    </row>
    <row r="45" spans="2:25" ht="15.95" customHeight="1">
      <c r="B45" s="2" t="s">
        <v>372</v>
      </c>
      <c r="D45" s="309" t="str">
        <f>IF(AND(C12&lt;&gt;"",D7&lt;&gt;"Lower"),E7-D7,"")</f>
        <v/>
      </c>
      <c r="J45" s="2" t="s">
        <v>373</v>
      </c>
      <c r="M45" s="5" t="str">
        <f>IF(F42&lt;&gt;"",SQRT(F42*F42+F43*F43),"")</f>
        <v/>
      </c>
    </row>
    <row r="46" spans="2:25" ht="15.95" customHeight="1">
      <c r="B46" s="2" t="s">
        <v>374</v>
      </c>
      <c r="H46" s="5" t="str">
        <f>IF(H43&lt;&gt;"",TRUNC(1.41*F43/F42),"")</f>
        <v/>
      </c>
      <c r="P46" s="2" t="s">
        <v>538</v>
      </c>
      <c r="Q46" s="76" t="str">
        <f>IF(G34&lt;&gt;"",(G34+G33)/(Q17-H9-J9+1),"")</f>
        <v/>
      </c>
    </row>
    <row r="47" spans="2:25" ht="17.100000000000001" customHeight="1">
      <c r="B47" s="76"/>
      <c r="C47" s="76"/>
      <c r="D47" s="76"/>
      <c r="E47" s="76"/>
      <c r="F47" s="76"/>
      <c r="G47" s="76"/>
      <c r="H47" s="315" t="str">
        <f>IF(H46&lt;&gt;"",IF(H46&lt;5,"Gage discrimination low","Gage discrimination acceptable"),"")</f>
        <v/>
      </c>
      <c r="I47" s="315"/>
      <c r="J47" s="315"/>
      <c r="K47" s="315"/>
      <c r="L47" s="76"/>
    </row>
    <row r="48" spans="2:25" ht="15.75" customHeight="1"/>
    <row r="49" ht="15.75" customHeight="1"/>
    <row r="50" ht="15.75" customHeight="1"/>
    <row r="51" ht="15.75" customHeight="1"/>
  </sheetData>
  <customSheetViews>
    <customSheetView guid="{4386EC60-C10A-4757-8A9B-A7E03A340F6B}" showPageBreaks="1" printArea="1">
      <selection activeCell="Q25" sqref="Q25"/>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44">
    <mergeCell ref="K39:M39"/>
    <mergeCell ref="K40:M40"/>
    <mergeCell ref="K41:M41"/>
    <mergeCell ref="F40:G40"/>
    <mergeCell ref="F41:G41"/>
    <mergeCell ref="F39:G39"/>
    <mergeCell ref="H39:J39"/>
    <mergeCell ref="H40:J40"/>
    <mergeCell ref="K42:M42"/>
    <mergeCell ref="F43:G43"/>
    <mergeCell ref="H43:J43"/>
    <mergeCell ref="H41:J41"/>
    <mergeCell ref="H42:J42"/>
    <mergeCell ref="K43:M43"/>
    <mergeCell ref="F42:G42"/>
    <mergeCell ref="K37:M38"/>
    <mergeCell ref="I34:J34"/>
    <mergeCell ref="I33:J33"/>
    <mergeCell ref="G33:H33"/>
    <mergeCell ref="I35:J35"/>
    <mergeCell ref="K35:L35"/>
    <mergeCell ref="G35:H35"/>
    <mergeCell ref="K33:L33"/>
    <mergeCell ref="K34:L34"/>
    <mergeCell ref="G34:H34"/>
    <mergeCell ref="F37:G38"/>
    <mergeCell ref="H37:J38"/>
    <mergeCell ref="E34:F34"/>
    <mergeCell ref="B37:E38"/>
    <mergeCell ref="E35:F35"/>
    <mergeCell ref="E33:F33"/>
    <mergeCell ref="C1:N1"/>
    <mergeCell ref="I32:J32"/>
    <mergeCell ref="K30:L30"/>
    <mergeCell ref="K31:L31"/>
    <mergeCell ref="K32:L32"/>
    <mergeCell ref="I30:J30"/>
    <mergeCell ref="E31:F31"/>
    <mergeCell ref="G31:H31"/>
    <mergeCell ref="G32:H32"/>
    <mergeCell ref="G30:H30"/>
    <mergeCell ref="E32:F32"/>
    <mergeCell ref="I31:J31"/>
    <mergeCell ref="E30:F30"/>
  </mergeCells>
  <phoneticPr fontId="28" type="noConversion"/>
  <printOptions horizontalCentered="1"/>
  <pageMargins left="0.17" right="0.25" top="0.41" bottom="0.68" header="0.17" footer="0.16"/>
  <pageSetup scale="80" orientation="portrait" r:id="rId2"/>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13"/>
  </sheetPr>
  <dimension ref="A1:BI442"/>
  <sheetViews>
    <sheetView view="pageLayout" zoomScaleNormal="100" workbookViewId="0"/>
  </sheetViews>
  <sheetFormatPr defaultColWidth="9.140625" defaultRowHeight="12.75"/>
  <cols>
    <col min="1" max="2" width="9.7109375" style="2" customWidth="1"/>
    <col min="3" max="12" width="9.42578125" style="2" customWidth="1"/>
    <col min="13" max="13" width="5.140625" style="2" customWidth="1"/>
    <col min="14" max="15" width="9.140625" style="2"/>
    <col min="16" max="16" width="10.85546875" style="2" customWidth="1"/>
    <col min="17" max="62" width="6.140625" style="2" customWidth="1"/>
    <col min="63" max="16384" width="9.140625" style="2"/>
  </cols>
  <sheetData>
    <row r="1" spans="1:14" ht="51.95" customHeight="1" thickBot="1">
      <c r="A1" s="469"/>
      <c r="B1" s="470"/>
      <c r="C1" s="1458" t="s">
        <v>965</v>
      </c>
      <c r="D1" s="1458"/>
      <c r="E1" s="1458"/>
      <c r="F1" s="1458"/>
      <c r="G1" s="1458"/>
      <c r="H1" s="1458"/>
      <c r="I1" s="1458"/>
      <c r="J1" s="1458"/>
      <c r="K1" s="1458"/>
      <c r="L1" s="1458"/>
      <c r="M1" s="1458"/>
      <c r="N1" s="1459"/>
    </row>
    <row r="2" spans="1:14" s="10" customFormat="1" ht="11.25">
      <c r="A2" s="151" t="s">
        <v>75</v>
      </c>
      <c r="E2" s="330"/>
      <c r="F2" s="143" t="s">
        <v>201</v>
      </c>
      <c r="I2" s="330"/>
      <c r="J2" s="143" t="s">
        <v>241</v>
      </c>
      <c r="N2" s="330"/>
    </row>
    <row r="3" spans="1:14">
      <c r="A3" s="453" t="str">
        <f>INTRO!$C$20</f>
        <v>PART NUMBER</v>
      </c>
      <c r="B3" s="377"/>
      <c r="C3" s="377"/>
      <c r="D3" s="76"/>
      <c r="E3" s="77"/>
      <c r="F3" s="129"/>
      <c r="G3" s="159"/>
      <c r="H3" s="159"/>
      <c r="I3" s="160"/>
      <c r="J3" s="129"/>
      <c r="K3" s="159"/>
      <c r="L3" s="159"/>
      <c r="M3" s="159"/>
      <c r="N3" s="160"/>
    </row>
    <row r="4" spans="1:14" s="10" customFormat="1" ht="11.25">
      <c r="A4" s="121" t="s">
        <v>74</v>
      </c>
      <c r="B4" s="122"/>
      <c r="C4" s="122"/>
      <c r="D4" s="122"/>
      <c r="E4" s="123"/>
      <c r="F4" s="121" t="s">
        <v>203</v>
      </c>
      <c r="G4" s="122"/>
      <c r="H4" s="122"/>
      <c r="I4" s="123"/>
      <c r="J4" s="121" t="s">
        <v>242</v>
      </c>
      <c r="K4" s="122"/>
      <c r="L4" s="122"/>
      <c r="M4" s="122"/>
      <c r="N4" s="123"/>
    </row>
    <row r="5" spans="1:14">
      <c r="A5" s="453" t="str">
        <f>INTRO!$C$19</f>
        <v>PART NAME</v>
      </c>
      <c r="B5" s="76"/>
      <c r="C5" s="76"/>
      <c r="D5" s="76"/>
      <c r="E5" s="77"/>
      <c r="F5" s="129"/>
      <c r="G5" s="159"/>
      <c r="H5" s="159"/>
      <c r="I5" s="160"/>
      <c r="J5" s="129"/>
      <c r="K5" s="159"/>
      <c r="L5" s="159"/>
      <c r="M5" s="159"/>
      <c r="N5" s="160"/>
    </row>
    <row r="6" spans="1:14" s="10" customFormat="1" ht="11.25">
      <c r="A6" s="121" t="s">
        <v>205</v>
      </c>
      <c r="B6" s="122"/>
      <c r="C6" s="122"/>
      <c r="D6" s="217" t="s">
        <v>279</v>
      </c>
      <c r="E6" s="218"/>
      <c r="F6" s="121" t="s">
        <v>206</v>
      </c>
      <c r="G6" s="122"/>
      <c r="H6" s="122"/>
      <c r="I6" s="123"/>
      <c r="J6" s="121" t="s">
        <v>245</v>
      </c>
      <c r="K6" s="122"/>
      <c r="L6" s="122"/>
      <c r="M6" s="122"/>
      <c r="N6" s="123"/>
    </row>
    <row r="7" spans="1:14">
      <c r="A7" s="129"/>
      <c r="B7" s="159"/>
      <c r="C7" s="159"/>
      <c r="D7" s="193" t="s">
        <v>280</v>
      </c>
      <c r="E7" s="194" t="s">
        <v>281</v>
      </c>
      <c r="F7" s="129"/>
      <c r="G7" s="159"/>
      <c r="H7" s="159"/>
      <c r="I7" s="160"/>
      <c r="J7" s="129"/>
      <c r="K7" s="159"/>
      <c r="L7" s="159"/>
      <c r="M7" s="159"/>
      <c r="N7" s="160"/>
    </row>
    <row r="8" spans="1:14">
      <c r="A8" s="121" t="s">
        <v>282</v>
      </c>
      <c r="B8" s="122"/>
      <c r="C8" s="122"/>
      <c r="D8" s="122"/>
      <c r="E8" s="123"/>
      <c r="F8" s="121" t="s">
        <v>283</v>
      </c>
      <c r="G8" s="123"/>
      <c r="H8" s="121" t="s">
        <v>284</v>
      </c>
      <c r="I8" s="123"/>
      <c r="J8" s="121" t="s">
        <v>285</v>
      </c>
      <c r="K8" s="123"/>
      <c r="L8" s="121" t="s">
        <v>204</v>
      </c>
      <c r="M8" s="122"/>
      <c r="N8" s="123"/>
    </row>
    <row r="9" spans="1:14">
      <c r="A9" s="129"/>
      <c r="B9" s="159"/>
      <c r="C9" s="159"/>
      <c r="D9" s="159"/>
      <c r="E9" s="160"/>
      <c r="F9" s="219" t="str">
        <f>IF(C13&lt;&gt;"",COUNT(C13:C15),"")</f>
        <v/>
      </c>
      <c r="G9" s="220"/>
      <c r="H9" s="219" t="str">
        <f>IF(C13&lt;&gt;"",COUNT(C13:L13),"")</f>
        <v/>
      </c>
      <c r="I9" s="220"/>
      <c r="J9" s="219" t="str">
        <f>IF(C13&lt;&gt;"",COUNT(C13,C18,C23),"")</f>
        <v/>
      </c>
      <c r="K9" s="221"/>
      <c r="L9" s="129"/>
      <c r="M9" s="159"/>
      <c r="N9" s="160"/>
    </row>
    <row r="10" spans="1:14">
      <c r="A10" s="471"/>
      <c r="B10" s="472"/>
      <c r="C10" s="472"/>
      <c r="D10" s="472"/>
      <c r="E10" s="472"/>
      <c r="F10" s="473"/>
      <c r="G10" s="473"/>
      <c r="H10" s="473"/>
      <c r="I10" s="473"/>
      <c r="J10" s="473"/>
      <c r="K10" s="182"/>
      <c r="L10" s="471"/>
      <c r="M10" s="472"/>
      <c r="N10" s="472"/>
    </row>
    <row r="11" spans="1:14">
      <c r="A11" s="184" t="s">
        <v>286</v>
      </c>
      <c r="B11" s="80"/>
      <c r="C11" s="316" t="s">
        <v>199</v>
      </c>
      <c r="D11" s="317"/>
      <c r="E11" s="317"/>
      <c r="F11" s="317"/>
      <c r="G11" s="317"/>
      <c r="H11" s="317"/>
      <c r="I11" s="317"/>
      <c r="J11" s="317"/>
      <c r="K11" s="317"/>
      <c r="L11" s="318"/>
      <c r="M11" s="170" t="s">
        <v>287</v>
      </c>
      <c r="N11" s="319"/>
    </row>
    <row r="12" spans="1:14" ht="15.75" customHeight="1" thickBot="1">
      <c r="A12" s="320" t="s">
        <v>289</v>
      </c>
      <c r="B12" s="77"/>
      <c r="C12" s="251">
        <v>1</v>
      </c>
      <c r="D12" s="251">
        <v>2</v>
      </c>
      <c r="E12" s="251">
        <v>3</v>
      </c>
      <c r="F12" s="251">
        <v>4</v>
      </c>
      <c r="G12" s="251">
        <v>5</v>
      </c>
      <c r="H12" s="251">
        <v>6</v>
      </c>
      <c r="I12" s="251">
        <v>7</v>
      </c>
      <c r="J12" s="251">
        <v>8</v>
      </c>
      <c r="K12" s="251">
        <v>9</v>
      </c>
      <c r="L12" s="251">
        <v>10</v>
      </c>
      <c r="M12" s="75"/>
      <c r="N12" s="77"/>
    </row>
    <row r="13" spans="1:14" ht="18" customHeight="1">
      <c r="A13" s="244" t="s">
        <v>291</v>
      </c>
      <c r="B13" s="245">
        <v>1</v>
      </c>
      <c r="C13" s="321" t="str">
        <f>IF('GR&amp;R VAR(Tol)'!C15&lt;&gt;"",'GR&amp;R VAR(Tol)'!C15,"")</f>
        <v/>
      </c>
      <c r="D13" s="321" t="str">
        <f>IF('GR&amp;R VAR(Tol)'!D15&lt;&gt;"",'GR&amp;R VAR(Tol)'!D15,"")</f>
        <v/>
      </c>
      <c r="E13" s="321" t="str">
        <f>IF('GR&amp;R VAR(Tol)'!E15&lt;&gt;"",'GR&amp;R VAR(Tol)'!E15,"")</f>
        <v/>
      </c>
      <c r="F13" s="321" t="str">
        <f>IF('GR&amp;R VAR(Tol)'!F15&lt;&gt;"",'GR&amp;R VAR(Tol)'!F15,"")</f>
        <v/>
      </c>
      <c r="G13" s="321" t="str">
        <f>IF('GR&amp;R VAR(Tol)'!G15&lt;&gt;"",'GR&amp;R VAR(Tol)'!G15,"")</f>
        <v/>
      </c>
      <c r="H13" s="321" t="str">
        <f>IF('GR&amp;R VAR(Tol)'!H15&lt;&gt;"",'GR&amp;R VAR(Tol)'!H15,"")</f>
        <v/>
      </c>
      <c r="I13" s="321" t="str">
        <f>IF('GR&amp;R VAR(Tol)'!I15&lt;&gt;"",'GR&amp;R VAR(Tol)'!I15,"")</f>
        <v/>
      </c>
      <c r="J13" s="321" t="str">
        <f>IF('GR&amp;R VAR(Tol)'!J15&lt;&gt;"",'GR&amp;R VAR(Tol)'!J15,"")</f>
        <v/>
      </c>
      <c r="K13" s="321" t="str">
        <f>IF('GR&amp;R VAR(Tol)'!K15&lt;&gt;"",'GR&amp;R VAR(Tol)'!K15,"")</f>
        <v/>
      </c>
      <c r="L13" s="321" t="str">
        <f>IF('GR&amp;R VAR(Tol)'!L15&lt;&gt;"",'GR&amp;R VAR(Tol)'!L15,"")</f>
        <v/>
      </c>
      <c r="M13" s="247"/>
      <c r="N13" s="248" t="str">
        <f t="shared" ref="N13:N27" si="0">IF(C13&lt;&gt;"",AVERAGE(C13:L13),"")</f>
        <v/>
      </c>
    </row>
    <row r="14" spans="1:14" ht="18" customHeight="1">
      <c r="A14" s="254">
        <v>2</v>
      </c>
      <c r="B14" s="214">
        <v>2</v>
      </c>
      <c r="C14" s="255" t="str">
        <f>IF('GR&amp;R VAR(Tol)'!C16&lt;&gt;"",'GR&amp;R VAR(Tol)'!C16,"")</f>
        <v/>
      </c>
      <c r="D14" s="255" t="str">
        <f>IF('GR&amp;R VAR(Tol)'!D16&lt;&gt;"",'GR&amp;R VAR(Tol)'!D16,"")</f>
        <v/>
      </c>
      <c r="E14" s="255" t="str">
        <f>IF('GR&amp;R VAR(Tol)'!E16&lt;&gt;"",'GR&amp;R VAR(Tol)'!E16,"")</f>
        <v/>
      </c>
      <c r="F14" s="255" t="str">
        <f>IF('GR&amp;R VAR(Tol)'!F16&lt;&gt;"",'GR&amp;R VAR(Tol)'!F16,"")</f>
        <v/>
      </c>
      <c r="G14" s="255" t="str">
        <f>IF('GR&amp;R VAR(Tol)'!G16&lt;&gt;"",'GR&amp;R VAR(Tol)'!G16,"")</f>
        <v/>
      </c>
      <c r="H14" s="255" t="str">
        <f>IF('GR&amp;R VAR(Tol)'!H16&lt;&gt;"",'GR&amp;R VAR(Tol)'!H16,"")</f>
        <v/>
      </c>
      <c r="I14" s="255" t="str">
        <f>IF('GR&amp;R VAR(Tol)'!I16&lt;&gt;"",'GR&amp;R VAR(Tol)'!I16,"")</f>
        <v/>
      </c>
      <c r="J14" s="255" t="str">
        <f>IF('GR&amp;R VAR(Tol)'!J16&lt;&gt;"",'GR&amp;R VAR(Tol)'!J16,"")</f>
        <v/>
      </c>
      <c r="K14" s="255" t="str">
        <f>IF('GR&amp;R VAR(Tol)'!K16&lt;&gt;"",'GR&amp;R VAR(Tol)'!K16,"")</f>
        <v/>
      </c>
      <c r="L14" s="255" t="str">
        <f>IF('GR&amp;R VAR(Tol)'!L16&lt;&gt;"",'GR&amp;R VAR(Tol)'!L16,"")</f>
        <v/>
      </c>
      <c r="M14" s="76"/>
      <c r="N14" s="256" t="str">
        <f t="shared" si="0"/>
        <v/>
      </c>
    </row>
    <row r="15" spans="1:14" ht="18" customHeight="1">
      <c r="A15" s="259">
        <f>A14+1</f>
        <v>3</v>
      </c>
      <c r="B15" s="210">
        <v>3</v>
      </c>
      <c r="C15" s="322" t="str">
        <f>IF('GR&amp;R VAR(Tol)'!C17&lt;&gt;"",'GR&amp;R VAR(Tol)'!C17,"")</f>
        <v/>
      </c>
      <c r="D15" s="322" t="str">
        <f>IF('GR&amp;R VAR(Tol)'!D17&lt;&gt;"",'GR&amp;R VAR(Tol)'!D17,"")</f>
        <v/>
      </c>
      <c r="E15" s="322" t="str">
        <f>IF('GR&amp;R VAR(Tol)'!E17&lt;&gt;"",'GR&amp;R VAR(Tol)'!E17,"")</f>
        <v/>
      </c>
      <c r="F15" s="322" t="str">
        <f>IF('GR&amp;R VAR(Tol)'!F17&lt;&gt;"",'GR&amp;R VAR(Tol)'!F17,"")</f>
        <v/>
      </c>
      <c r="G15" s="322" t="str">
        <f>IF('GR&amp;R VAR(Tol)'!G17&lt;&gt;"",'GR&amp;R VAR(Tol)'!G17,"")</f>
        <v/>
      </c>
      <c r="H15" s="322" t="str">
        <f>IF('GR&amp;R VAR(Tol)'!H17&lt;&gt;"",'GR&amp;R VAR(Tol)'!H17,"")</f>
        <v/>
      </c>
      <c r="I15" s="322" t="str">
        <f>IF('GR&amp;R VAR(Tol)'!I17&lt;&gt;"",'GR&amp;R VAR(Tol)'!I17,"")</f>
        <v/>
      </c>
      <c r="J15" s="322" t="str">
        <f>IF('GR&amp;R VAR(Tol)'!J17&lt;&gt;"",'GR&amp;R VAR(Tol)'!J17,"")</f>
        <v/>
      </c>
      <c r="K15" s="322" t="str">
        <f>IF('GR&amp;R VAR(Tol)'!K17&lt;&gt;"",'GR&amp;R VAR(Tol)'!K17,"")</f>
        <v/>
      </c>
      <c r="L15" s="322" t="str">
        <f>IF('GR&amp;R VAR(Tol)'!L17&lt;&gt;"",'GR&amp;R VAR(Tol)'!L17,"")</f>
        <v/>
      </c>
      <c r="M15" s="76"/>
      <c r="N15" s="256" t="str">
        <f t="shared" si="0"/>
        <v/>
      </c>
    </row>
    <row r="16" spans="1:14" ht="18" customHeight="1">
      <c r="A16" s="259">
        <f>A15+1</f>
        <v>4</v>
      </c>
      <c r="B16" s="210" t="s">
        <v>296</v>
      </c>
      <c r="C16" s="264" t="str">
        <f t="shared" ref="C16:L16" si="1">IF(C13&lt;&gt;"",SUM(C13:C15)/COUNT(C13:C15),"")</f>
        <v/>
      </c>
      <c r="D16" s="264" t="str">
        <f t="shared" si="1"/>
        <v/>
      </c>
      <c r="E16" s="264" t="str">
        <f t="shared" si="1"/>
        <v/>
      </c>
      <c r="F16" s="264" t="str">
        <f t="shared" si="1"/>
        <v/>
      </c>
      <c r="G16" s="264" t="str">
        <f t="shared" si="1"/>
        <v/>
      </c>
      <c r="H16" s="264" t="str">
        <f t="shared" si="1"/>
        <v/>
      </c>
      <c r="I16" s="264" t="str">
        <f t="shared" si="1"/>
        <v/>
      </c>
      <c r="J16" s="264" t="str">
        <f t="shared" si="1"/>
        <v/>
      </c>
      <c r="K16" s="264" t="str">
        <f t="shared" si="1"/>
        <v/>
      </c>
      <c r="L16" s="264" t="str">
        <f t="shared" si="1"/>
        <v/>
      </c>
      <c r="M16" s="265" t="s">
        <v>471</v>
      </c>
      <c r="N16" s="256" t="str">
        <f t="shared" si="0"/>
        <v/>
      </c>
    </row>
    <row r="17" spans="1:14" ht="18" customHeight="1" thickBot="1">
      <c r="A17" s="266">
        <f>A16+1</f>
        <v>5</v>
      </c>
      <c r="B17" s="267" t="s">
        <v>124</v>
      </c>
      <c r="C17" s="268" t="str">
        <f t="shared" ref="C17:L17" si="2">IF(C13&lt;&gt;"",MAX(C13:C15)-MIN(C13:C15),"")</f>
        <v/>
      </c>
      <c r="D17" s="268" t="str">
        <f t="shared" si="2"/>
        <v/>
      </c>
      <c r="E17" s="268" t="str">
        <f t="shared" si="2"/>
        <v/>
      </c>
      <c r="F17" s="268" t="str">
        <f t="shared" si="2"/>
        <v/>
      </c>
      <c r="G17" s="268" t="str">
        <f t="shared" si="2"/>
        <v/>
      </c>
      <c r="H17" s="268" t="str">
        <f t="shared" si="2"/>
        <v/>
      </c>
      <c r="I17" s="268" t="str">
        <f t="shared" si="2"/>
        <v/>
      </c>
      <c r="J17" s="268" t="str">
        <f t="shared" si="2"/>
        <v/>
      </c>
      <c r="K17" s="268" t="str">
        <f t="shared" si="2"/>
        <v/>
      </c>
      <c r="L17" s="268" t="str">
        <f t="shared" si="2"/>
        <v/>
      </c>
      <c r="M17" s="269" t="s">
        <v>472</v>
      </c>
      <c r="N17" s="256" t="str">
        <f t="shared" si="0"/>
        <v/>
      </c>
    </row>
    <row r="18" spans="1:14" ht="18" customHeight="1">
      <c r="A18" s="244" t="s">
        <v>301</v>
      </c>
      <c r="B18" s="245">
        <v>1</v>
      </c>
      <c r="C18" s="321" t="str">
        <f>IF('GR&amp;R VAR(Tol)'!C20&lt;&gt;"",'GR&amp;R VAR(Tol)'!C20,"")</f>
        <v/>
      </c>
      <c r="D18" s="321" t="str">
        <f>IF('GR&amp;R VAR(Tol)'!D20&lt;&gt;"",'GR&amp;R VAR(Tol)'!D20,"")</f>
        <v/>
      </c>
      <c r="E18" s="321" t="str">
        <f>IF('GR&amp;R VAR(Tol)'!E20&lt;&gt;"",'GR&amp;R VAR(Tol)'!E20,"")</f>
        <v/>
      </c>
      <c r="F18" s="321" t="str">
        <f>IF('GR&amp;R VAR(Tol)'!F20&lt;&gt;"",'GR&amp;R VAR(Tol)'!F20,"")</f>
        <v/>
      </c>
      <c r="G18" s="321" t="str">
        <f>IF('GR&amp;R VAR(Tol)'!G20&lt;&gt;"",'GR&amp;R VAR(Tol)'!G20,"")</f>
        <v/>
      </c>
      <c r="H18" s="321" t="str">
        <f>IF('GR&amp;R VAR(Tol)'!H20&lt;&gt;"",'GR&amp;R VAR(Tol)'!H20,"")</f>
        <v/>
      </c>
      <c r="I18" s="321" t="str">
        <f>IF('GR&amp;R VAR(Tol)'!I20&lt;&gt;"",'GR&amp;R VAR(Tol)'!I20,"")</f>
        <v/>
      </c>
      <c r="J18" s="321" t="str">
        <f>IF('GR&amp;R VAR(Tol)'!J20&lt;&gt;"",'GR&amp;R VAR(Tol)'!J20,"")</f>
        <v/>
      </c>
      <c r="K18" s="321" t="str">
        <f>IF('GR&amp;R VAR(Tol)'!K20&lt;&gt;"",'GR&amp;R VAR(Tol)'!K20,"")</f>
        <v/>
      </c>
      <c r="L18" s="321" t="str">
        <f>IF('GR&amp;R VAR(Tol)'!L20&lt;&gt;"",'GR&amp;R VAR(Tol)'!L20,"")</f>
        <v/>
      </c>
      <c r="M18" s="247"/>
      <c r="N18" s="248" t="str">
        <f t="shared" si="0"/>
        <v/>
      </c>
    </row>
    <row r="19" spans="1:14" ht="18" customHeight="1">
      <c r="A19" s="259">
        <v>7</v>
      </c>
      <c r="B19" s="214">
        <v>2</v>
      </c>
      <c r="C19" s="255" t="str">
        <f>IF('GR&amp;R VAR(Tol)'!C21&lt;&gt;"",'GR&amp;R VAR(Tol)'!C21,"")</f>
        <v/>
      </c>
      <c r="D19" s="255" t="str">
        <f>IF('GR&amp;R VAR(Tol)'!D21&lt;&gt;"",'GR&amp;R VAR(Tol)'!D21,"")</f>
        <v/>
      </c>
      <c r="E19" s="255" t="str">
        <f>IF('GR&amp;R VAR(Tol)'!E21&lt;&gt;"",'GR&amp;R VAR(Tol)'!E21,"")</f>
        <v/>
      </c>
      <c r="F19" s="255" t="str">
        <f>IF('GR&amp;R VAR(Tol)'!F21&lt;&gt;"",'GR&amp;R VAR(Tol)'!F21,"")</f>
        <v/>
      </c>
      <c r="G19" s="255" t="str">
        <f>IF('GR&amp;R VAR(Tol)'!G21&lt;&gt;"",'GR&amp;R VAR(Tol)'!G21,"")</f>
        <v/>
      </c>
      <c r="H19" s="255" t="str">
        <f>IF('GR&amp;R VAR(Tol)'!H21&lt;&gt;"",'GR&amp;R VAR(Tol)'!H21,"")</f>
        <v/>
      </c>
      <c r="I19" s="255" t="str">
        <f>IF('GR&amp;R VAR(Tol)'!I21&lt;&gt;"",'GR&amp;R VAR(Tol)'!I21,"")</f>
        <v/>
      </c>
      <c r="J19" s="255" t="str">
        <f>IF('GR&amp;R VAR(Tol)'!J21&lt;&gt;"",'GR&amp;R VAR(Tol)'!J21,"")</f>
        <v/>
      </c>
      <c r="K19" s="255" t="str">
        <f>IF('GR&amp;R VAR(Tol)'!K21&lt;&gt;"",'GR&amp;R VAR(Tol)'!K21,"")</f>
        <v/>
      </c>
      <c r="L19" s="255" t="str">
        <f>IF('GR&amp;R VAR(Tol)'!L21&lt;&gt;"",'GR&amp;R VAR(Tol)'!L21,"")</f>
        <v/>
      </c>
      <c r="M19" s="76"/>
      <c r="N19" s="256" t="str">
        <f t="shared" si="0"/>
        <v/>
      </c>
    </row>
    <row r="20" spans="1:14" ht="18" customHeight="1">
      <c r="A20" s="259">
        <f>A19+1</f>
        <v>8</v>
      </c>
      <c r="B20" s="210">
        <v>3</v>
      </c>
      <c r="C20" s="322" t="str">
        <f>IF('GR&amp;R VAR(Tol)'!C22&lt;&gt;"",'GR&amp;R VAR(Tol)'!C22,"")</f>
        <v/>
      </c>
      <c r="D20" s="322" t="str">
        <f>IF('GR&amp;R VAR(Tol)'!D22&lt;&gt;"",'GR&amp;R VAR(Tol)'!D22,"")</f>
        <v/>
      </c>
      <c r="E20" s="322" t="str">
        <f>IF('GR&amp;R VAR(Tol)'!E22&lt;&gt;"",'GR&amp;R VAR(Tol)'!E22,"")</f>
        <v/>
      </c>
      <c r="F20" s="322" t="str">
        <f>IF('GR&amp;R VAR(Tol)'!F22&lt;&gt;"",'GR&amp;R VAR(Tol)'!F22,"")</f>
        <v/>
      </c>
      <c r="G20" s="322" t="str">
        <f>IF('GR&amp;R VAR(Tol)'!G22&lt;&gt;"",'GR&amp;R VAR(Tol)'!G22,"")</f>
        <v/>
      </c>
      <c r="H20" s="322" t="str">
        <f>IF('GR&amp;R VAR(Tol)'!H22&lt;&gt;"",'GR&amp;R VAR(Tol)'!H22,"")</f>
        <v/>
      </c>
      <c r="I20" s="322" t="str">
        <f>IF('GR&amp;R VAR(Tol)'!I22&lt;&gt;"",'GR&amp;R VAR(Tol)'!I22,"")</f>
        <v/>
      </c>
      <c r="J20" s="322" t="str">
        <f>IF('GR&amp;R VAR(Tol)'!J22&lt;&gt;"",'GR&amp;R VAR(Tol)'!J22,"")</f>
        <v/>
      </c>
      <c r="K20" s="322" t="str">
        <f>IF('GR&amp;R VAR(Tol)'!K22&lt;&gt;"",'GR&amp;R VAR(Tol)'!K22,"")</f>
        <v/>
      </c>
      <c r="L20" s="322" t="str">
        <f>IF('GR&amp;R VAR(Tol)'!L22&lt;&gt;"",'GR&amp;R VAR(Tol)'!L22,"")</f>
        <v/>
      </c>
      <c r="M20" s="76"/>
      <c r="N20" s="256" t="str">
        <f t="shared" si="0"/>
        <v/>
      </c>
    </row>
    <row r="21" spans="1:14" ht="18" customHeight="1">
      <c r="A21" s="259">
        <f>A20+1</f>
        <v>9</v>
      </c>
      <c r="B21" s="210" t="s">
        <v>296</v>
      </c>
      <c r="C21" s="264" t="str">
        <f t="shared" ref="C21:L21" si="3">IF(C18&lt;&gt;"",SUM(C18:C20)/COUNT(C18:C20),"")</f>
        <v/>
      </c>
      <c r="D21" s="264" t="str">
        <f t="shared" si="3"/>
        <v/>
      </c>
      <c r="E21" s="264" t="str">
        <f t="shared" si="3"/>
        <v/>
      </c>
      <c r="F21" s="264" t="str">
        <f t="shared" si="3"/>
        <v/>
      </c>
      <c r="G21" s="264" t="str">
        <f t="shared" si="3"/>
        <v/>
      </c>
      <c r="H21" s="264" t="str">
        <f t="shared" si="3"/>
        <v/>
      </c>
      <c r="I21" s="264" t="str">
        <f t="shared" si="3"/>
        <v/>
      </c>
      <c r="J21" s="264" t="str">
        <f t="shared" si="3"/>
        <v/>
      </c>
      <c r="K21" s="264" t="str">
        <f t="shared" si="3"/>
        <v/>
      </c>
      <c r="L21" s="264" t="str">
        <f t="shared" si="3"/>
        <v/>
      </c>
      <c r="M21" s="265" t="s">
        <v>474</v>
      </c>
      <c r="N21" s="256" t="str">
        <f t="shared" si="0"/>
        <v/>
      </c>
    </row>
    <row r="22" spans="1:14" ht="18" customHeight="1" thickBot="1">
      <c r="A22" s="266">
        <f>A21+1</f>
        <v>10</v>
      </c>
      <c r="B22" s="267" t="s">
        <v>124</v>
      </c>
      <c r="C22" s="268" t="str">
        <f t="shared" ref="C22:L22" si="4">IF(C18&lt;&gt;"",MAX(C18:C20)-MIN(C18:C20),"")</f>
        <v/>
      </c>
      <c r="D22" s="268" t="str">
        <f t="shared" si="4"/>
        <v/>
      </c>
      <c r="E22" s="268" t="str">
        <f t="shared" si="4"/>
        <v/>
      </c>
      <c r="F22" s="268" t="str">
        <f t="shared" si="4"/>
        <v/>
      </c>
      <c r="G22" s="268" t="str">
        <f t="shared" si="4"/>
        <v/>
      </c>
      <c r="H22" s="268" t="str">
        <f t="shared" si="4"/>
        <v/>
      </c>
      <c r="I22" s="268" t="str">
        <f t="shared" si="4"/>
        <v/>
      </c>
      <c r="J22" s="268" t="str">
        <f t="shared" si="4"/>
        <v/>
      </c>
      <c r="K22" s="268" t="str">
        <f t="shared" si="4"/>
        <v/>
      </c>
      <c r="L22" s="268" t="str">
        <f t="shared" si="4"/>
        <v/>
      </c>
      <c r="M22" s="269" t="s">
        <v>476</v>
      </c>
      <c r="N22" s="256" t="str">
        <f t="shared" si="0"/>
        <v/>
      </c>
    </row>
    <row r="23" spans="1:14" ht="18" customHeight="1">
      <c r="A23" s="244" t="s">
        <v>306</v>
      </c>
      <c r="B23" s="245">
        <v>1</v>
      </c>
      <c r="C23" s="321" t="str">
        <f>IF('GR&amp;R VAR(Tol)'!C25&lt;&gt;"",'GR&amp;R VAR(Tol)'!C25,"")</f>
        <v/>
      </c>
      <c r="D23" s="321" t="str">
        <f>IF('GR&amp;R VAR(Tol)'!D25&lt;&gt;"",'GR&amp;R VAR(Tol)'!D25,"")</f>
        <v/>
      </c>
      <c r="E23" s="321" t="str">
        <f>IF('GR&amp;R VAR(Tol)'!E25&lt;&gt;"",'GR&amp;R VAR(Tol)'!E25,"")</f>
        <v/>
      </c>
      <c r="F23" s="321" t="str">
        <f>IF('GR&amp;R VAR(Tol)'!F25&lt;&gt;"",'GR&amp;R VAR(Tol)'!F25,"")</f>
        <v/>
      </c>
      <c r="G23" s="321" t="str">
        <f>IF('GR&amp;R VAR(Tol)'!G25&lt;&gt;"",'GR&amp;R VAR(Tol)'!G25,"")</f>
        <v/>
      </c>
      <c r="H23" s="321" t="str">
        <f>IF('GR&amp;R VAR(Tol)'!H25&lt;&gt;"",'GR&amp;R VAR(Tol)'!H25,"")</f>
        <v/>
      </c>
      <c r="I23" s="321" t="str">
        <f>IF('GR&amp;R VAR(Tol)'!I25&lt;&gt;"",'GR&amp;R VAR(Tol)'!I25,"")</f>
        <v/>
      </c>
      <c r="J23" s="321" t="str">
        <f>IF('GR&amp;R VAR(Tol)'!J25&lt;&gt;"",'GR&amp;R VAR(Tol)'!J25,"")</f>
        <v/>
      </c>
      <c r="K23" s="321" t="str">
        <f>IF('GR&amp;R VAR(Tol)'!K25&lt;&gt;"",'GR&amp;R VAR(Tol)'!K25,"")</f>
        <v/>
      </c>
      <c r="L23" s="321" t="str">
        <f>IF('GR&amp;R VAR(Tol)'!L25&lt;&gt;"",'GR&amp;R VAR(Tol)'!L25,"")</f>
        <v/>
      </c>
      <c r="M23" s="247"/>
      <c r="N23" s="248" t="str">
        <f t="shared" si="0"/>
        <v/>
      </c>
    </row>
    <row r="24" spans="1:14" ht="18" customHeight="1">
      <c r="A24" s="259">
        <v>12</v>
      </c>
      <c r="B24" s="214">
        <v>2</v>
      </c>
      <c r="C24" s="255" t="str">
        <f>IF('GR&amp;R VAR(Tol)'!C26&lt;&gt;"",'GR&amp;R VAR(Tol)'!C26,"")</f>
        <v/>
      </c>
      <c r="D24" s="255" t="str">
        <f>IF('GR&amp;R VAR(Tol)'!D26&lt;&gt;"",'GR&amp;R VAR(Tol)'!D26,"")</f>
        <v/>
      </c>
      <c r="E24" s="255" t="str">
        <f>IF('GR&amp;R VAR(Tol)'!E26&lt;&gt;"",'GR&amp;R VAR(Tol)'!E26,"")</f>
        <v/>
      </c>
      <c r="F24" s="255" t="str">
        <f>IF('GR&amp;R VAR(Tol)'!F26&lt;&gt;"",'GR&amp;R VAR(Tol)'!F26,"")</f>
        <v/>
      </c>
      <c r="G24" s="255" t="str">
        <f>IF('GR&amp;R VAR(Tol)'!G26&lt;&gt;"",'GR&amp;R VAR(Tol)'!G26,"")</f>
        <v/>
      </c>
      <c r="H24" s="255" t="str">
        <f>IF('GR&amp;R VAR(Tol)'!H26&lt;&gt;"",'GR&amp;R VAR(Tol)'!H26,"")</f>
        <v/>
      </c>
      <c r="I24" s="255" t="str">
        <f>IF('GR&amp;R VAR(Tol)'!I26&lt;&gt;"",'GR&amp;R VAR(Tol)'!I26,"")</f>
        <v/>
      </c>
      <c r="J24" s="255" t="str">
        <f>IF('GR&amp;R VAR(Tol)'!J26&lt;&gt;"",'GR&amp;R VAR(Tol)'!J26,"")</f>
        <v/>
      </c>
      <c r="K24" s="255" t="str">
        <f>IF('GR&amp;R VAR(Tol)'!K26&lt;&gt;"",'GR&amp;R VAR(Tol)'!K26,"")</f>
        <v/>
      </c>
      <c r="L24" s="255" t="str">
        <f>IF('GR&amp;R VAR(Tol)'!L26&lt;&gt;"",'GR&amp;R VAR(Tol)'!L26,"")</f>
        <v/>
      </c>
      <c r="M24" s="76"/>
      <c r="N24" s="256" t="str">
        <f t="shared" si="0"/>
        <v/>
      </c>
    </row>
    <row r="25" spans="1:14" ht="18" customHeight="1">
      <c r="A25" s="259">
        <f>A24+1</f>
        <v>13</v>
      </c>
      <c r="B25" s="210">
        <v>3</v>
      </c>
      <c r="C25" s="322" t="str">
        <f>IF('GR&amp;R VAR(Tol)'!C27&lt;&gt;"",'GR&amp;R VAR(Tol)'!C27,"")</f>
        <v/>
      </c>
      <c r="D25" s="322" t="str">
        <f>IF('GR&amp;R VAR(Tol)'!D27&lt;&gt;"",'GR&amp;R VAR(Tol)'!D27,"")</f>
        <v/>
      </c>
      <c r="E25" s="322" t="str">
        <f>IF('GR&amp;R VAR(Tol)'!E27&lt;&gt;"",'GR&amp;R VAR(Tol)'!E27,"")</f>
        <v/>
      </c>
      <c r="F25" s="322" t="str">
        <f>IF('GR&amp;R VAR(Tol)'!F27&lt;&gt;"",'GR&amp;R VAR(Tol)'!F27,"")</f>
        <v/>
      </c>
      <c r="G25" s="322" t="str">
        <f>IF('GR&amp;R VAR(Tol)'!G27&lt;&gt;"",'GR&amp;R VAR(Tol)'!G27,"")</f>
        <v/>
      </c>
      <c r="H25" s="322" t="str">
        <f>IF('GR&amp;R VAR(Tol)'!H27&lt;&gt;"",'GR&amp;R VAR(Tol)'!H27,"")</f>
        <v/>
      </c>
      <c r="I25" s="322" t="str">
        <f>IF('GR&amp;R VAR(Tol)'!I27&lt;&gt;"",'GR&amp;R VAR(Tol)'!I27,"")</f>
        <v/>
      </c>
      <c r="J25" s="322" t="str">
        <f>IF('GR&amp;R VAR(Tol)'!J27&lt;&gt;"",'GR&amp;R VAR(Tol)'!J27,"")</f>
        <v/>
      </c>
      <c r="K25" s="322" t="str">
        <f>IF('GR&amp;R VAR(Tol)'!K27&lt;&gt;"",'GR&amp;R VAR(Tol)'!K27,"")</f>
        <v/>
      </c>
      <c r="L25" s="322" t="str">
        <f>IF('GR&amp;R VAR(Tol)'!L27&lt;&gt;"",'GR&amp;R VAR(Tol)'!L27,"")</f>
        <v/>
      </c>
      <c r="M25" s="76"/>
      <c r="N25" s="256" t="str">
        <f t="shared" si="0"/>
        <v/>
      </c>
    </row>
    <row r="26" spans="1:14" ht="18" customHeight="1">
      <c r="A26" s="259">
        <f>A25+1</f>
        <v>14</v>
      </c>
      <c r="B26" s="210" t="s">
        <v>296</v>
      </c>
      <c r="C26" s="264" t="str">
        <f t="shared" ref="C26:L26" si="5">IF(C23&lt;&gt;"",SUM(C23:C25)/COUNT(C23:C25),"")</f>
        <v/>
      </c>
      <c r="D26" s="264" t="str">
        <f t="shared" si="5"/>
        <v/>
      </c>
      <c r="E26" s="264" t="str">
        <f t="shared" si="5"/>
        <v/>
      </c>
      <c r="F26" s="264" t="str">
        <f t="shared" si="5"/>
        <v/>
      </c>
      <c r="G26" s="264" t="str">
        <f t="shared" si="5"/>
        <v/>
      </c>
      <c r="H26" s="264" t="str">
        <f t="shared" si="5"/>
        <v/>
      </c>
      <c r="I26" s="264" t="str">
        <f t="shared" si="5"/>
        <v/>
      </c>
      <c r="J26" s="264" t="str">
        <f t="shared" si="5"/>
        <v/>
      </c>
      <c r="K26" s="264" t="str">
        <f t="shared" si="5"/>
        <v/>
      </c>
      <c r="L26" s="264" t="str">
        <f t="shared" si="5"/>
        <v/>
      </c>
      <c r="M26" s="265" t="s">
        <v>479</v>
      </c>
      <c r="N26" s="256" t="str">
        <f t="shared" si="0"/>
        <v/>
      </c>
    </row>
    <row r="27" spans="1:14" ht="18" customHeight="1" thickBot="1">
      <c r="A27" s="266">
        <f>A26+1</f>
        <v>15</v>
      </c>
      <c r="B27" s="267" t="s">
        <v>124</v>
      </c>
      <c r="C27" s="268" t="str">
        <f t="shared" ref="C27:L27" si="6">IF(C23&lt;&gt;"",MAX(C23:C25)-MIN(C23:C25),"")</f>
        <v/>
      </c>
      <c r="D27" s="268" t="str">
        <f t="shared" si="6"/>
        <v/>
      </c>
      <c r="E27" s="268" t="str">
        <f t="shared" si="6"/>
        <v/>
      </c>
      <c r="F27" s="268" t="str">
        <f t="shared" si="6"/>
        <v/>
      </c>
      <c r="G27" s="268" t="str">
        <f t="shared" si="6"/>
        <v/>
      </c>
      <c r="H27" s="268" t="str">
        <f t="shared" si="6"/>
        <v/>
      </c>
      <c r="I27" s="268" t="str">
        <f t="shared" si="6"/>
        <v/>
      </c>
      <c r="J27" s="268" t="str">
        <f t="shared" si="6"/>
        <v/>
      </c>
      <c r="K27" s="268" t="str">
        <f t="shared" si="6"/>
        <v/>
      </c>
      <c r="L27" s="268" t="str">
        <f t="shared" si="6"/>
        <v/>
      </c>
      <c r="M27" s="269" t="s">
        <v>480</v>
      </c>
      <c r="N27" s="323" t="str">
        <f t="shared" si="0"/>
        <v/>
      </c>
    </row>
    <row r="28" spans="1:14" ht="15">
      <c r="A28" s="281" t="s">
        <v>312</v>
      </c>
      <c r="B28" s="149"/>
      <c r="C28" s="282"/>
      <c r="D28" s="282"/>
      <c r="E28" s="282"/>
      <c r="F28" s="282"/>
      <c r="G28" s="282"/>
      <c r="H28" s="282"/>
      <c r="I28" s="282"/>
      <c r="J28" s="282"/>
      <c r="K28" s="282"/>
      <c r="L28" s="282"/>
      <c r="M28" s="283" t="s">
        <v>313</v>
      </c>
      <c r="N28" s="284" t="str">
        <f>IF(C13&lt;&gt;"",AVERAGE(C29:L29),"")</f>
        <v/>
      </c>
    </row>
    <row r="29" spans="1:14" ht="16.5" thickBot="1">
      <c r="A29" s="285" t="s">
        <v>375</v>
      </c>
      <c r="B29" s="239"/>
      <c r="C29" s="286" t="str">
        <f t="shared" ref="C29:L29" si="7">IF(C16&lt;&gt;"",SUM(C16,C21,C26)/COUNT(C16,C21,C26),"")</f>
        <v/>
      </c>
      <c r="D29" s="286" t="str">
        <f t="shared" si="7"/>
        <v/>
      </c>
      <c r="E29" s="286" t="str">
        <f t="shared" si="7"/>
        <v/>
      </c>
      <c r="F29" s="286" t="str">
        <f t="shared" si="7"/>
        <v/>
      </c>
      <c r="G29" s="286" t="str">
        <f t="shared" si="7"/>
        <v/>
      </c>
      <c r="H29" s="286" t="str">
        <f t="shared" si="7"/>
        <v/>
      </c>
      <c r="I29" s="286" t="str">
        <f t="shared" si="7"/>
        <v/>
      </c>
      <c r="J29" s="286" t="str">
        <f t="shared" si="7"/>
        <v/>
      </c>
      <c r="K29" s="286" t="str">
        <f t="shared" si="7"/>
        <v/>
      </c>
      <c r="L29" s="286" t="str">
        <f t="shared" si="7"/>
        <v/>
      </c>
      <c r="M29" s="287" t="s">
        <v>482</v>
      </c>
      <c r="N29" s="288" t="str">
        <f>IF(C13&lt;&gt;"",MAX(C29:L29)-MIN(C29:L29),"")</f>
        <v/>
      </c>
    </row>
    <row r="31" spans="1:14">
      <c r="A31" s="2" t="s">
        <v>371</v>
      </c>
      <c r="B31" s="324" t="s">
        <v>376</v>
      </c>
    </row>
    <row r="36" spans="16:26">
      <c r="P36" s="2" t="s">
        <v>377</v>
      </c>
    </row>
    <row r="37" spans="16:26">
      <c r="Q37" s="173">
        <v>1</v>
      </c>
      <c r="R37" s="173">
        <v>2</v>
      </c>
      <c r="S37" s="173">
        <v>3</v>
      </c>
      <c r="T37" s="173">
        <v>4</v>
      </c>
      <c r="U37" s="173">
        <v>5</v>
      </c>
      <c r="V37" s="173">
        <v>6</v>
      </c>
      <c r="W37" s="173">
        <v>7</v>
      </c>
      <c r="X37" s="173">
        <v>8</v>
      </c>
      <c r="Y37" s="173">
        <v>9</v>
      </c>
      <c r="Z37" s="173">
        <v>10</v>
      </c>
    </row>
    <row r="38" spans="16:26">
      <c r="P38" s="325" t="s">
        <v>378</v>
      </c>
      <c r="Q38" s="325" t="str">
        <f>$E$7</f>
        <v>Upper</v>
      </c>
      <c r="R38" s="325" t="str">
        <f t="shared" ref="R38:Z38" si="8">$Q$38</f>
        <v>Upper</v>
      </c>
      <c r="S38" s="325" t="str">
        <f t="shared" si="8"/>
        <v>Upper</v>
      </c>
      <c r="T38" s="325" t="str">
        <f t="shared" si="8"/>
        <v>Upper</v>
      </c>
      <c r="U38" s="325" t="str">
        <f t="shared" si="8"/>
        <v>Upper</v>
      </c>
      <c r="V38" s="325" t="str">
        <f t="shared" si="8"/>
        <v>Upper</v>
      </c>
      <c r="W38" s="325" t="str">
        <f t="shared" si="8"/>
        <v>Upper</v>
      </c>
      <c r="X38" s="325" t="str">
        <f t="shared" si="8"/>
        <v>Upper</v>
      </c>
      <c r="Y38" s="325" t="str">
        <f t="shared" si="8"/>
        <v>Upper</v>
      </c>
      <c r="Z38" s="325" t="str">
        <f t="shared" si="8"/>
        <v>Upper</v>
      </c>
    </row>
    <row r="39" spans="16:26">
      <c r="P39" s="325" t="s">
        <v>379</v>
      </c>
      <c r="Q39" s="325" t="str">
        <f>$D$7</f>
        <v>Lower</v>
      </c>
      <c r="R39" s="325" t="str">
        <f t="shared" ref="R39:Z39" si="9">$Q$39</f>
        <v>Lower</v>
      </c>
      <c r="S39" s="325" t="str">
        <f t="shared" si="9"/>
        <v>Lower</v>
      </c>
      <c r="T39" s="325" t="str">
        <f t="shared" si="9"/>
        <v>Lower</v>
      </c>
      <c r="U39" s="325" t="str">
        <f t="shared" si="9"/>
        <v>Lower</v>
      </c>
      <c r="V39" s="325" t="str">
        <f t="shared" si="9"/>
        <v>Lower</v>
      </c>
      <c r="W39" s="325" t="str">
        <f t="shared" si="9"/>
        <v>Lower</v>
      </c>
      <c r="X39" s="325" t="str">
        <f t="shared" si="9"/>
        <v>Lower</v>
      </c>
      <c r="Y39" s="325" t="str">
        <f t="shared" si="9"/>
        <v>Lower</v>
      </c>
      <c r="Z39" s="325" t="str">
        <f t="shared" si="9"/>
        <v>Lower</v>
      </c>
    </row>
    <row r="40" spans="16:26">
      <c r="P40" s="325" t="s">
        <v>380</v>
      </c>
      <c r="Q40" s="326" t="e">
        <f>IF(F9=3,2.58*(N17+N22+N27)/J9,3.27*(N17+N22+N27)/3)</f>
        <v>#VALUE!</v>
      </c>
      <c r="R40" s="327" t="e">
        <f t="shared" ref="R40:Z40" si="10">$Q$40</f>
        <v>#VALUE!</v>
      </c>
      <c r="S40" s="327" t="e">
        <f t="shared" si="10"/>
        <v>#VALUE!</v>
      </c>
      <c r="T40" s="327" t="e">
        <f t="shared" si="10"/>
        <v>#VALUE!</v>
      </c>
      <c r="U40" s="327" t="e">
        <f t="shared" si="10"/>
        <v>#VALUE!</v>
      </c>
      <c r="V40" s="327" t="e">
        <f t="shared" si="10"/>
        <v>#VALUE!</v>
      </c>
      <c r="W40" s="327" t="e">
        <f t="shared" si="10"/>
        <v>#VALUE!</v>
      </c>
      <c r="X40" s="327" t="e">
        <f t="shared" si="10"/>
        <v>#VALUE!</v>
      </c>
      <c r="Y40" s="327" t="e">
        <f t="shared" si="10"/>
        <v>#VALUE!</v>
      </c>
      <c r="Z40" s="327" t="e">
        <f t="shared" si="10"/>
        <v>#VALUE!</v>
      </c>
    </row>
    <row r="51" spans="2:13">
      <c r="B51" s="2" t="s">
        <v>381</v>
      </c>
      <c r="D51" s="76"/>
      <c r="E51" s="76"/>
      <c r="F51" s="76"/>
      <c r="G51" s="76"/>
      <c r="H51" s="76"/>
      <c r="I51" s="76"/>
      <c r="J51" s="76"/>
      <c r="K51" s="76"/>
      <c r="L51" s="76"/>
      <c r="M51" s="76"/>
    </row>
    <row r="52" spans="2:13">
      <c r="D52" s="150"/>
      <c r="E52" s="150"/>
      <c r="F52" s="150"/>
      <c r="G52" s="150"/>
      <c r="H52" s="150"/>
      <c r="I52" s="150"/>
      <c r="J52" s="150"/>
      <c r="K52" s="150"/>
      <c r="L52" s="150"/>
      <c r="M52" s="150"/>
    </row>
    <row r="73" spans="2:46">
      <c r="B73" s="2" t="s">
        <v>381</v>
      </c>
      <c r="D73" s="76"/>
      <c r="E73" s="76"/>
      <c r="F73" s="76"/>
      <c r="G73" s="76"/>
      <c r="H73" s="76"/>
      <c r="I73" s="76"/>
      <c r="J73" s="76"/>
      <c r="K73" s="76"/>
      <c r="L73" s="76"/>
      <c r="M73" s="76"/>
    </row>
    <row r="74" spans="2:46">
      <c r="D74" s="150"/>
      <c r="E74" s="150"/>
      <c r="F74" s="150"/>
      <c r="G74" s="150"/>
      <c r="H74" s="150"/>
      <c r="I74" s="150"/>
      <c r="J74" s="150"/>
      <c r="K74" s="150"/>
      <c r="L74" s="150"/>
      <c r="M74" s="150"/>
    </row>
    <row r="77" spans="2:46">
      <c r="P77" s="2" t="s">
        <v>382</v>
      </c>
    </row>
    <row r="78" spans="2:46">
      <c r="Q78" s="2" t="s">
        <v>346</v>
      </c>
      <c r="AA78" s="2" t="s">
        <v>351</v>
      </c>
      <c r="AK78" s="2" t="s">
        <v>354</v>
      </c>
    </row>
    <row r="79" spans="2:46">
      <c r="Q79" s="251">
        <v>1</v>
      </c>
      <c r="R79" s="251">
        <v>2</v>
      </c>
      <c r="S79" s="251">
        <v>3</v>
      </c>
      <c r="T79" s="251">
        <v>4</v>
      </c>
      <c r="U79" s="251">
        <v>5</v>
      </c>
      <c r="V79" s="251">
        <v>6</v>
      </c>
      <c r="W79" s="251">
        <v>7</v>
      </c>
      <c r="X79" s="251">
        <v>8</v>
      </c>
      <c r="Y79" s="251">
        <v>9</v>
      </c>
      <c r="Z79" s="251">
        <v>10</v>
      </c>
      <c r="AA79" s="251">
        <v>1</v>
      </c>
      <c r="AB79" s="251">
        <v>2</v>
      </c>
      <c r="AC79" s="251">
        <v>3</v>
      </c>
      <c r="AD79" s="251">
        <v>4</v>
      </c>
      <c r="AE79" s="251">
        <v>5</v>
      </c>
      <c r="AF79" s="251">
        <v>6</v>
      </c>
      <c r="AG79" s="251">
        <v>7</v>
      </c>
      <c r="AH79" s="251">
        <v>8</v>
      </c>
      <c r="AI79" s="251">
        <v>9</v>
      </c>
      <c r="AJ79" s="251">
        <v>10</v>
      </c>
      <c r="AK79" s="251">
        <v>1</v>
      </c>
      <c r="AL79" s="251">
        <v>2</v>
      </c>
      <c r="AM79" s="251">
        <v>3</v>
      </c>
      <c r="AN79" s="251">
        <v>4</v>
      </c>
      <c r="AO79" s="251">
        <v>5</v>
      </c>
      <c r="AP79" s="251">
        <v>6</v>
      </c>
      <c r="AQ79" s="251">
        <v>7</v>
      </c>
      <c r="AR79" s="251">
        <v>8</v>
      </c>
      <c r="AS79" s="251">
        <v>9</v>
      </c>
      <c r="AT79" s="251">
        <v>10</v>
      </c>
    </row>
    <row r="80" spans="2:46">
      <c r="P80" s="2" t="s">
        <v>383</v>
      </c>
      <c r="Q80" s="309" t="str">
        <f t="shared" ref="Q80:Z81" si="11">C16</f>
        <v/>
      </c>
      <c r="R80" s="309" t="str">
        <f t="shared" si="11"/>
        <v/>
      </c>
      <c r="S80" s="309" t="str">
        <f t="shared" si="11"/>
        <v/>
      </c>
      <c r="T80" s="309" t="str">
        <f t="shared" si="11"/>
        <v/>
      </c>
      <c r="U80" s="309" t="str">
        <f t="shared" si="11"/>
        <v/>
      </c>
      <c r="V80" s="309" t="str">
        <f t="shared" si="11"/>
        <v/>
      </c>
      <c r="W80" s="309" t="str">
        <f t="shared" si="11"/>
        <v/>
      </c>
      <c r="X80" s="309" t="str">
        <f t="shared" si="11"/>
        <v/>
      </c>
      <c r="Y80" s="309" t="str">
        <f t="shared" si="11"/>
        <v/>
      </c>
      <c r="Z80" s="309" t="str">
        <f t="shared" si="11"/>
        <v/>
      </c>
      <c r="AA80" s="309" t="str">
        <f t="shared" ref="AA80:AJ81" si="12">C21</f>
        <v/>
      </c>
      <c r="AB80" s="309" t="str">
        <f t="shared" si="12"/>
        <v/>
      </c>
      <c r="AC80" s="309" t="str">
        <f t="shared" si="12"/>
        <v/>
      </c>
      <c r="AD80" s="309" t="str">
        <f t="shared" si="12"/>
        <v/>
      </c>
      <c r="AE80" s="309" t="str">
        <f t="shared" si="12"/>
        <v/>
      </c>
      <c r="AF80" s="309" t="str">
        <f t="shared" si="12"/>
        <v/>
      </c>
      <c r="AG80" s="309" t="str">
        <f t="shared" si="12"/>
        <v/>
      </c>
      <c r="AH80" s="309" t="str">
        <f t="shared" si="12"/>
        <v/>
      </c>
      <c r="AI80" s="309" t="str">
        <f t="shared" si="12"/>
        <v/>
      </c>
      <c r="AJ80" s="309" t="str">
        <f t="shared" si="12"/>
        <v/>
      </c>
      <c r="AK80" s="309" t="str">
        <f t="shared" ref="AK80:AT81" si="13">C26</f>
        <v/>
      </c>
      <c r="AL80" s="309" t="str">
        <f t="shared" si="13"/>
        <v/>
      </c>
      <c r="AM80" s="309" t="str">
        <f t="shared" si="13"/>
        <v/>
      </c>
      <c r="AN80" s="309" t="str">
        <f t="shared" si="13"/>
        <v/>
      </c>
      <c r="AO80" s="309" t="str">
        <f t="shared" si="13"/>
        <v/>
      </c>
      <c r="AP80" s="309" t="str">
        <f t="shared" si="13"/>
        <v/>
      </c>
      <c r="AQ80" s="309" t="str">
        <f t="shared" si="13"/>
        <v/>
      </c>
      <c r="AR80" s="309" t="str">
        <f t="shared" si="13"/>
        <v/>
      </c>
      <c r="AS80" s="309" t="str">
        <f t="shared" si="13"/>
        <v/>
      </c>
      <c r="AT80" s="309" t="str">
        <f t="shared" si="13"/>
        <v/>
      </c>
    </row>
    <row r="81" spans="2:46">
      <c r="P81" s="2" t="s">
        <v>384</v>
      </c>
      <c r="Q81" s="309" t="str">
        <f t="shared" si="11"/>
        <v/>
      </c>
      <c r="R81" s="309" t="str">
        <f t="shared" si="11"/>
        <v/>
      </c>
      <c r="S81" s="309" t="str">
        <f t="shared" si="11"/>
        <v/>
      </c>
      <c r="T81" s="309" t="str">
        <f t="shared" si="11"/>
        <v/>
      </c>
      <c r="U81" s="309" t="str">
        <f t="shared" si="11"/>
        <v/>
      </c>
      <c r="V81" s="309" t="str">
        <f t="shared" si="11"/>
        <v/>
      </c>
      <c r="W81" s="309" t="str">
        <f t="shared" si="11"/>
        <v/>
      </c>
      <c r="X81" s="309" t="str">
        <f t="shared" si="11"/>
        <v/>
      </c>
      <c r="Y81" s="309" t="str">
        <f t="shared" si="11"/>
        <v/>
      </c>
      <c r="Z81" s="309" t="str">
        <f t="shared" si="11"/>
        <v/>
      </c>
      <c r="AA81" s="309" t="str">
        <f t="shared" si="12"/>
        <v/>
      </c>
      <c r="AB81" s="309" t="str">
        <f t="shared" si="12"/>
        <v/>
      </c>
      <c r="AC81" s="309" t="str">
        <f t="shared" si="12"/>
        <v/>
      </c>
      <c r="AD81" s="309" t="str">
        <f t="shared" si="12"/>
        <v/>
      </c>
      <c r="AE81" s="309" t="str">
        <f t="shared" si="12"/>
        <v/>
      </c>
      <c r="AF81" s="309" t="str">
        <f t="shared" si="12"/>
        <v/>
      </c>
      <c r="AG81" s="309" t="str">
        <f t="shared" si="12"/>
        <v/>
      </c>
      <c r="AH81" s="309" t="str">
        <f t="shared" si="12"/>
        <v/>
      </c>
      <c r="AI81" s="309" t="str">
        <f t="shared" si="12"/>
        <v/>
      </c>
      <c r="AJ81" s="309" t="str">
        <f t="shared" si="12"/>
        <v/>
      </c>
      <c r="AK81" s="309" t="str">
        <f t="shared" si="13"/>
        <v/>
      </c>
      <c r="AL81" s="309" t="str">
        <f t="shared" si="13"/>
        <v/>
      </c>
      <c r="AM81" s="309" t="str">
        <f t="shared" si="13"/>
        <v/>
      </c>
      <c r="AN81" s="309" t="str">
        <f t="shared" si="13"/>
        <v/>
      </c>
      <c r="AO81" s="309" t="str">
        <f t="shared" si="13"/>
        <v/>
      </c>
      <c r="AP81" s="309" t="str">
        <f t="shared" si="13"/>
        <v/>
      </c>
      <c r="AQ81" s="309" t="str">
        <f t="shared" si="13"/>
        <v/>
      </c>
      <c r="AR81" s="309" t="str">
        <f t="shared" si="13"/>
        <v/>
      </c>
      <c r="AS81" s="309" t="str">
        <f t="shared" si="13"/>
        <v/>
      </c>
      <c r="AT81" s="309" t="str">
        <f t="shared" si="13"/>
        <v/>
      </c>
    </row>
    <row r="82" spans="2:46">
      <c r="P82" s="2" t="s">
        <v>385</v>
      </c>
      <c r="AA82" s="2" t="str">
        <f t="shared" ref="AA82:AJ83" si="14">Q38</f>
        <v>Upper</v>
      </c>
      <c r="AB82" s="2" t="str">
        <f t="shared" si="14"/>
        <v>Upper</v>
      </c>
      <c r="AC82" s="2" t="str">
        <f t="shared" si="14"/>
        <v>Upper</v>
      </c>
      <c r="AD82" s="2" t="str">
        <f t="shared" si="14"/>
        <v>Upper</v>
      </c>
      <c r="AE82" s="2" t="str">
        <f t="shared" si="14"/>
        <v>Upper</v>
      </c>
      <c r="AF82" s="2" t="str">
        <f t="shared" si="14"/>
        <v>Upper</v>
      </c>
      <c r="AG82" s="2" t="str">
        <f t="shared" si="14"/>
        <v>Upper</v>
      </c>
      <c r="AH82" s="2" t="str">
        <f t="shared" si="14"/>
        <v>Upper</v>
      </c>
      <c r="AI82" s="2" t="str">
        <f t="shared" si="14"/>
        <v>Upper</v>
      </c>
      <c r="AJ82" s="2" t="str">
        <f t="shared" si="14"/>
        <v>Upper</v>
      </c>
    </row>
    <row r="83" spans="2:46">
      <c r="P83" s="2" t="s">
        <v>386</v>
      </c>
      <c r="AA83" s="2" t="str">
        <f t="shared" si="14"/>
        <v>Lower</v>
      </c>
      <c r="AB83" s="2" t="str">
        <f t="shared" si="14"/>
        <v>Lower</v>
      </c>
      <c r="AC83" s="2" t="str">
        <f t="shared" si="14"/>
        <v>Lower</v>
      </c>
      <c r="AD83" s="2" t="str">
        <f t="shared" si="14"/>
        <v>Lower</v>
      </c>
      <c r="AE83" s="2" t="str">
        <f t="shared" si="14"/>
        <v>Lower</v>
      </c>
      <c r="AF83" s="2" t="str">
        <f t="shared" si="14"/>
        <v>Lower</v>
      </c>
      <c r="AG83" s="2" t="str">
        <f t="shared" si="14"/>
        <v>Lower</v>
      </c>
      <c r="AH83" s="2" t="str">
        <f t="shared" si="14"/>
        <v>Lower</v>
      </c>
      <c r="AI83" s="2" t="str">
        <f t="shared" si="14"/>
        <v>Lower</v>
      </c>
      <c r="AJ83" s="2" t="str">
        <f t="shared" si="14"/>
        <v>Lower</v>
      </c>
    </row>
    <row r="84" spans="2:46">
      <c r="P84" s="2" t="s">
        <v>387</v>
      </c>
      <c r="AK84" s="2" t="str">
        <f t="shared" ref="AK84:AT85" si="15">AA82</f>
        <v>Upper</v>
      </c>
      <c r="AL84" s="2" t="str">
        <f t="shared" si="15"/>
        <v>Upper</v>
      </c>
      <c r="AM84" s="2" t="str">
        <f t="shared" si="15"/>
        <v>Upper</v>
      </c>
      <c r="AN84" s="2" t="str">
        <f t="shared" si="15"/>
        <v>Upper</v>
      </c>
      <c r="AO84" s="2" t="str">
        <f t="shared" si="15"/>
        <v>Upper</v>
      </c>
      <c r="AP84" s="2" t="str">
        <f t="shared" si="15"/>
        <v>Upper</v>
      </c>
      <c r="AQ84" s="2" t="str">
        <f t="shared" si="15"/>
        <v>Upper</v>
      </c>
      <c r="AR84" s="2" t="str">
        <f t="shared" si="15"/>
        <v>Upper</v>
      </c>
      <c r="AS84" s="2" t="str">
        <f t="shared" si="15"/>
        <v>Upper</v>
      </c>
      <c r="AT84" s="2" t="str">
        <f t="shared" si="15"/>
        <v>Upper</v>
      </c>
    </row>
    <row r="85" spans="2:46">
      <c r="P85" s="2" t="s">
        <v>388</v>
      </c>
      <c r="AK85" s="2" t="str">
        <f t="shared" si="15"/>
        <v>Lower</v>
      </c>
      <c r="AL85" s="2" t="str">
        <f t="shared" si="15"/>
        <v>Lower</v>
      </c>
      <c r="AM85" s="2" t="str">
        <f t="shared" si="15"/>
        <v>Lower</v>
      </c>
      <c r="AN85" s="2" t="str">
        <f t="shared" si="15"/>
        <v>Lower</v>
      </c>
      <c r="AO85" s="2" t="str">
        <f t="shared" si="15"/>
        <v>Lower</v>
      </c>
      <c r="AP85" s="2" t="str">
        <f t="shared" si="15"/>
        <v>Lower</v>
      </c>
      <c r="AQ85" s="2" t="str">
        <f t="shared" si="15"/>
        <v>Lower</v>
      </c>
      <c r="AR85" s="2" t="str">
        <f t="shared" si="15"/>
        <v>Lower</v>
      </c>
      <c r="AS85" s="2" t="str">
        <f t="shared" si="15"/>
        <v>Lower</v>
      </c>
      <c r="AT85" s="2" t="str">
        <f t="shared" si="15"/>
        <v>Lower</v>
      </c>
    </row>
    <row r="86" spans="2:46">
      <c r="P86" s="2" t="s">
        <v>389</v>
      </c>
      <c r="AA86" s="328" t="e">
        <f>Q40</f>
        <v>#VALUE!</v>
      </c>
      <c r="AB86" s="328" t="e">
        <f t="shared" ref="AB86:AJ86" si="16">AA86</f>
        <v>#VALUE!</v>
      </c>
      <c r="AC86" s="328" t="e">
        <f t="shared" si="16"/>
        <v>#VALUE!</v>
      </c>
      <c r="AD86" s="328" t="e">
        <f t="shared" si="16"/>
        <v>#VALUE!</v>
      </c>
      <c r="AE86" s="328" t="e">
        <f t="shared" si="16"/>
        <v>#VALUE!</v>
      </c>
      <c r="AF86" s="328" t="e">
        <f t="shared" si="16"/>
        <v>#VALUE!</v>
      </c>
      <c r="AG86" s="328" t="e">
        <f t="shared" si="16"/>
        <v>#VALUE!</v>
      </c>
      <c r="AH86" s="328" t="e">
        <f t="shared" si="16"/>
        <v>#VALUE!</v>
      </c>
      <c r="AI86" s="328" t="e">
        <f t="shared" si="16"/>
        <v>#VALUE!</v>
      </c>
      <c r="AJ86" s="328" t="e">
        <f t="shared" si="16"/>
        <v>#VALUE!</v>
      </c>
    </row>
    <row r="87" spans="2:46">
      <c r="P87" s="2" t="s">
        <v>390</v>
      </c>
      <c r="AK87" s="328" t="e">
        <f t="shared" ref="AK87:AT87" si="17">AA86</f>
        <v>#VALUE!</v>
      </c>
      <c r="AL87" s="328" t="e">
        <f t="shared" si="17"/>
        <v>#VALUE!</v>
      </c>
      <c r="AM87" s="328" t="e">
        <f t="shared" si="17"/>
        <v>#VALUE!</v>
      </c>
      <c r="AN87" s="328" t="e">
        <f t="shared" si="17"/>
        <v>#VALUE!</v>
      </c>
      <c r="AO87" s="328" t="e">
        <f t="shared" si="17"/>
        <v>#VALUE!</v>
      </c>
      <c r="AP87" s="328" t="e">
        <f t="shared" si="17"/>
        <v>#VALUE!</v>
      </c>
      <c r="AQ87" s="328" t="e">
        <f t="shared" si="17"/>
        <v>#VALUE!</v>
      </c>
      <c r="AR87" s="328" t="e">
        <f t="shared" si="17"/>
        <v>#VALUE!</v>
      </c>
      <c r="AS87" s="328" t="e">
        <f t="shared" si="17"/>
        <v>#VALUE!</v>
      </c>
      <c r="AT87" s="328" t="e">
        <f t="shared" si="17"/>
        <v>#VALUE!</v>
      </c>
    </row>
    <row r="94" spans="2:46">
      <c r="B94" s="2" t="s">
        <v>381</v>
      </c>
      <c r="D94" s="76"/>
      <c r="E94" s="76"/>
      <c r="F94" s="76"/>
      <c r="G94" s="76"/>
      <c r="H94" s="76"/>
      <c r="I94" s="76"/>
      <c r="J94" s="76"/>
      <c r="K94" s="76"/>
      <c r="L94" s="76"/>
      <c r="M94" s="76"/>
    </row>
    <row r="95" spans="2:46">
      <c r="D95" s="150"/>
      <c r="E95" s="150"/>
      <c r="F95" s="150"/>
      <c r="G95" s="150"/>
      <c r="H95" s="150"/>
      <c r="I95" s="150"/>
      <c r="J95" s="150"/>
      <c r="K95" s="150"/>
      <c r="L95" s="150"/>
      <c r="M95" s="150"/>
    </row>
    <row r="116" spans="2:26">
      <c r="B116" s="2" t="s">
        <v>381</v>
      </c>
      <c r="D116" s="76"/>
      <c r="E116" s="76"/>
      <c r="F116" s="76"/>
      <c r="G116" s="76"/>
      <c r="H116" s="76"/>
      <c r="I116" s="76"/>
      <c r="J116" s="76"/>
      <c r="K116" s="76"/>
      <c r="L116" s="76"/>
      <c r="M116" s="76"/>
    </row>
    <row r="117" spans="2:26">
      <c r="D117" s="150"/>
      <c r="E117" s="150"/>
      <c r="F117" s="150"/>
      <c r="G117" s="150"/>
      <c r="H117" s="150"/>
      <c r="I117" s="150"/>
      <c r="J117" s="150"/>
      <c r="K117" s="150"/>
      <c r="L117" s="150"/>
      <c r="M117" s="150"/>
    </row>
    <row r="125" spans="2:26">
      <c r="Q125" s="309"/>
      <c r="R125" s="309"/>
      <c r="S125" s="309"/>
      <c r="T125" s="309"/>
      <c r="U125" s="309"/>
      <c r="V125" s="309"/>
      <c r="W125" s="309"/>
      <c r="X125" s="309"/>
      <c r="Y125" s="309"/>
      <c r="Z125" s="309"/>
    </row>
    <row r="126" spans="2:26">
      <c r="Q126" s="309"/>
      <c r="R126" s="309"/>
      <c r="S126" s="309"/>
      <c r="T126" s="309"/>
      <c r="U126" s="309"/>
      <c r="V126" s="309"/>
      <c r="W126" s="309"/>
      <c r="X126" s="309"/>
      <c r="Y126" s="309"/>
      <c r="Z126" s="309"/>
    </row>
    <row r="127" spans="2:26">
      <c r="Q127" s="309"/>
      <c r="R127" s="309"/>
      <c r="S127" s="309"/>
      <c r="T127" s="309"/>
      <c r="U127" s="309"/>
      <c r="V127" s="309"/>
      <c r="W127" s="309"/>
      <c r="X127" s="309"/>
      <c r="Y127" s="309"/>
      <c r="Z127" s="309"/>
    </row>
    <row r="128" spans="2:26">
      <c r="Q128" s="309"/>
      <c r="R128" s="309"/>
      <c r="S128" s="309"/>
      <c r="T128" s="309"/>
      <c r="U128" s="309"/>
      <c r="V128" s="309"/>
      <c r="W128" s="309"/>
      <c r="X128" s="309"/>
      <c r="Y128" s="309"/>
      <c r="Z128" s="309"/>
    </row>
    <row r="129" spans="17:26">
      <c r="Q129" s="309"/>
      <c r="R129" s="309"/>
      <c r="S129" s="309"/>
      <c r="T129" s="309"/>
      <c r="U129" s="309"/>
      <c r="V129" s="309"/>
      <c r="W129" s="309"/>
      <c r="X129" s="309"/>
      <c r="Y129" s="309"/>
      <c r="Z129" s="309"/>
    </row>
    <row r="130" spans="17:26">
      <c r="Q130" s="309"/>
      <c r="R130" s="309"/>
      <c r="S130" s="309"/>
      <c r="T130" s="309"/>
      <c r="U130" s="309"/>
      <c r="V130" s="309"/>
      <c r="W130" s="309"/>
      <c r="X130" s="309"/>
      <c r="Y130" s="309"/>
      <c r="Z130" s="309"/>
    </row>
    <row r="131" spans="17:26">
      <c r="Q131" s="329"/>
      <c r="R131" s="329"/>
      <c r="S131" s="329"/>
      <c r="T131" s="329"/>
      <c r="U131" s="329"/>
      <c r="V131" s="329"/>
      <c r="W131" s="329"/>
      <c r="X131" s="329"/>
      <c r="Y131" s="329"/>
      <c r="Z131" s="329"/>
    </row>
    <row r="146" spans="2:13">
      <c r="B146" s="2" t="s">
        <v>381</v>
      </c>
      <c r="D146" s="76"/>
      <c r="E146" s="76"/>
      <c r="F146" s="76"/>
      <c r="G146" s="76"/>
      <c r="H146" s="76"/>
      <c r="I146" s="76"/>
      <c r="J146" s="76"/>
      <c r="K146" s="76"/>
      <c r="L146" s="76"/>
      <c r="M146" s="76"/>
    </row>
    <row r="147" spans="2:13">
      <c r="D147" s="150"/>
      <c r="E147" s="150"/>
      <c r="F147" s="150"/>
      <c r="G147" s="150"/>
      <c r="H147" s="150"/>
      <c r="I147" s="150"/>
      <c r="J147" s="150"/>
      <c r="K147" s="150"/>
      <c r="L147" s="150"/>
      <c r="M147" s="150"/>
    </row>
    <row r="161" spans="16:61">
      <c r="P161" s="2" t="s">
        <v>382</v>
      </c>
    </row>
    <row r="162" spans="16:61">
      <c r="U162" s="2" t="s">
        <v>336</v>
      </c>
      <c r="AD162" s="2" t="s">
        <v>337</v>
      </c>
      <c r="AM162" s="2" t="s">
        <v>338</v>
      </c>
      <c r="AV162" s="2" t="s">
        <v>339</v>
      </c>
      <c r="BE162" s="2" t="s">
        <v>340</v>
      </c>
    </row>
    <row r="163" spans="16:61">
      <c r="Q163" s="2" t="s">
        <v>391</v>
      </c>
      <c r="R163" s="2" t="s">
        <v>392</v>
      </c>
      <c r="S163" s="2" t="s">
        <v>393</v>
      </c>
      <c r="T163" s="2" t="s">
        <v>394</v>
      </c>
      <c r="U163" s="2" t="s">
        <v>395</v>
      </c>
      <c r="V163" s="2" t="s">
        <v>396</v>
      </c>
      <c r="W163" s="2" t="s">
        <v>397</v>
      </c>
      <c r="X163" s="2" t="s">
        <v>398</v>
      </c>
      <c r="Y163" s="2" t="s">
        <v>399</v>
      </c>
      <c r="Z163" s="2" t="s">
        <v>391</v>
      </c>
      <c r="AA163" s="2" t="s">
        <v>392</v>
      </c>
      <c r="AB163" s="2" t="s">
        <v>393</v>
      </c>
      <c r="AC163" s="2" t="s">
        <v>394</v>
      </c>
      <c r="AD163" s="2" t="s">
        <v>395</v>
      </c>
      <c r="AE163" s="2" t="s">
        <v>396</v>
      </c>
      <c r="AF163" s="2" t="s">
        <v>397</v>
      </c>
      <c r="AG163" s="2" t="s">
        <v>398</v>
      </c>
      <c r="AH163" s="2" t="s">
        <v>399</v>
      </c>
      <c r="AI163" s="2" t="s">
        <v>391</v>
      </c>
      <c r="AJ163" s="2" t="s">
        <v>392</v>
      </c>
      <c r="AK163" s="2" t="s">
        <v>393</v>
      </c>
      <c r="AL163" s="2" t="s">
        <v>394</v>
      </c>
      <c r="AM163" s="2" t="s">
        <v>395</v>
      </c>
      <c r="AN163" s="2" t="s">
        <v>396</v>
      </c>
      <c r="AO163" s="2" t="s">
        <v>397</v>
      </c>
      <c r="AP163" s="2" t="s">
        <v>398</v>
      </c>
      <c r="AQ163" s="2" t="s">
        <v>399</v>
      </c>
      <c r="AR163" s="2" t="s">
        <v>391</v>
      </c>
      <c r="AS163" s="2" t="s">
        <v>392</v>
      </c>
      <c r="AT163" s="2" t="s">
        <v>393</v>
      </c>
      <c r="AU163" s="2" t="s">
        <v>394</v>
      </c>
      <c r="AV163" s="2" t="s">
        <v>395</v>
      </c>
      <c r="AW163" s="2" t="s">
        <v>396</v>
      </c>
      <c r="AX163" s="2" t="s">
        <v>397</v>
      </c>
      <c r="AY163" s="2" t="s">
        <v>398</v>
      </c>
      <c r="AZ163" s="2" t="s">
        <v>399</v>
      </c>
      <c r="BA163" s="2" t="s">
        <v>391</v>
      </c>
      <c r="BB163" s="2" t="s">
        <v>392</v>
      </c>
      <c r="BC163" s="2" t="s">
        <v>393</v>
      </c>
      <c r="BD163" s="2" t="s">
        <v>394</v>
      </c>
      <c r="BE163" s="2" t="s">
        <v>395</v>
      </c>
      <c r="BF163" s="2" t="s">
        <v>396</v>
      </c>
      <c r="BG163" s="2" t="s">
        <v>397</v>
      </c>
      <c r="BH163" s="2" t="s">
        <v>398</v>
      </c>
      <c r="BI163" s="2" t="s">
        <v>399</v>
      </c>
    </row>
    <row r="164" spans="16:61">
      <c r="P164" s="9" t="s">
        <v>400</v>
      </c>
      <c r="Q164" s="309" t="str">
        <f>C13</f>
        <v/>
      </c>
      <c r="R164" s="309" t="str">
        <f>C14</f>
        <v/>
      </c>
      <c r="S164" s="309" t="str">
        <f>C15</f>
        <v/>
      </c>
      <c r="Z164" s="309" t="str">
        <f>D13</f>
        <v/>
      </c>
      <c r="AA164" s="309" t="str">
        <f>D14</f>
        <v/>
      </c>
      <c r="AB164" s="309" t="str">
        <f>D15</f>
        <v/>
      </c>
      <c r="AI164" s="309" t="str">
        <f>E13</f>
        <v/>
      </c>
      <c r="AJ164" s="309" t="str">
        <f>E14</f>
        <v/>
      </c>
      <c r="AK164" s="309" t="str">
        <f>E15</f>
        <v/>
      </c>
      <c r="AR164" s="309" t="str">
        <f>F13</f>
        <v/>
      </c>
      <c r="AS164" s="309" t="str">
        <f>F14</f>
        <v/>
      </c>
      <c r="AT164" s="309" t="str">
        <f>F15</f>
        <v/>
      </c>
      <c r="BA164" s="309" t="str">
        <f>G13</f>
        <v/>
      </c>
      <c r="BB164" s="309" t="str">
        <f>G14</f>
        <v/>
      </c>
      <c r="BC164" s="309" t="str">
        <f>G15</f>
        <v/>
      </c>
    </row>
    <row r="165" spans="16:61">
      <c r="P165" s="9" t="s">
        <v>401</v>
      </c>
      <c r="T165" s="309" t="str">
        <f>IF(C18&lt;&gt;"",C18,"")</f>
        <v/>
      </c>
      <c r="U165" s="309" t="str">
        <f>IF(C19&lt;&gt;"",C19,"")</f>
        <v/>
      </c>
      <c r="V165" s="309" t="str">
        <f>IF(C20&lt;&gt;"",C20,"")</f>
        <v/>
      </c>
      <c r="AC165" s="309" t="str">
        <f>IF(D18&lt;&gt;"",D18,"")</f>
        <v/>
      </c>
      <c r="AD165" s="309" t="str">
        <f>IF(D19&lt;&gt;"",D19,"")</f>
        <v/>
      </c>
      <c r="AE165" s="309" t="str">
        <f>IF(D20&lt;&gt;"",D20,"")</f>
        <v/>
      </c>
      <c r="AL165" s="309" t="str">
        <f>IF(E18&lt;&gt;"",E18,"")</f>
        <v/>
      </c>
      <c r="AM165" s="309" t="str">
        <f>IF(E19&lt;&gt;"",E19,"")</f>
        <v/>
      </c>
      <c r="AN165" s="309" t="str">
        <f>IF(E20&lt;&gt;"",E20,"")</f>
        <v/>
      </c>
      <c r="AU165" s="309" t="str">
        <f>IF(F18&lt;&gt;"",F18,"")</f>
        <v/>
      </c>
      <c r="AV165" s="309" t="str">
        <f>IF(F19&lt;&gt;"",F19,"")</f>
        <v/>
      </c>
      <c r="AW165" s="309" t="str">
        <f>IF(F20&lt;&gt;"",F20,"")</f>
        <v/>
      </c>
      <c r="BD165" s="309" t="str">
        <f>IF(G18&lt;&gt;"",G18,"")</f>
        <v/>
      </c>
      <c r="BE165" s="309" t="str">
        <f>IF(G19&lt;&gt;"",G19,"")</f>
        <v/>
      </c>
      <c r="BF165" s="309" t="str">
        <f>IF(G20&lt;&gt;"",G20,"")</f>
        <v/>
      </c>
    </row>
    <row r="166" spans="16:61">
      <c r="P166" s="9" t="s">
        <v>402</v>
      </c>
      <c r="W166" s="309" t="str">
        <f>IF(C23&lt;&gt;"",C23,"")</f>
        <v/>
      </c>
      <c r="X166" s="309" t="str">
        <f>IF(C24&lt;&gt;"",C24,"")</f>
        <v/>
      </c>
      <c r="Y166" s="309" t="str">
        <f>IF(C25&lt;&gt;"",C25,"")</f>
        <v/>
      </c>
      <c r="AF166" s="309" t="str">
        <f>IF(D23&lt;&gt;"",D23,"")</f>
        <v/>
      </c>
      <c r="AG166" s="309" t="str">
        <f>IF(D24&lt;&gt;"",D24,"")</f>
        <v/>
      </c>
      <c r="AH166" s="309" t="str">
        <f>IF(D25&lt;&gt;"",D25,"")</f>
        <v/>
      </c>
      <c r="AO166" s="309" t="str">
        <f>IF(E23&lt;&gt;"",E23,"")</f>
        <v/>
      </c>
      <c r="AP166" s="309" t="str">
        <f>IF(E24&lt;&gt;"",E24,"")</f>
        <v/>
      </c>
      <c r="AQ166" s="309" t="str">
        <f>IF(E25&lt;&gt;"",E25,"")</f>
        <v/>
      </c>
      <c r="AX166" s="309" t="str">
        <f>IF(F23&lt;&gt;"",F23,"")</f>
        <v/>
      </c>
      <c r="AY166" s="309" t="str">
        <f>IF(F24&lt;&gt;"",F24,"")</f>
        <v/>
      </c>
      <c r="AZ166" s="309" t="str">
        <f>IF(F25&lt;&gt;"",F25,"")</f>
        <v/>
      </c>
      <c r="BG166" s="309" t="str">
        <f>IF(G23&lt;&gt;"",G23,"")</f>
        <v/>
      </c>
      <c r="BH166" s="309" t="str">
        <f>IF(G24&lt;&gt;"",G24,"")</f>
        <v/>
      </c>
      <c r="BI166" s="309" t="str">
        <f>IF(G25&lt;&gt;"",G25,"")</f>
        <v/>
      </c>
    </row>
    <row r="168" spans="16:61">
      <c r="U168" s="2" t="s">
        <v>341</v>
      </c>
      <c r="AD168" s="2" t="s">
        <v>342</v>
      </c>
      <c r="AM168" s="2" t="s">
        <v>343</v>
      </c>
      <c r="AV168" s="2" t="s">
        <v>344</v>
      </c>
      <c r="BE168" s="2" t="s">
        <v>345</v>
      </c>
    </row>
    <row r="169" spans="16:61">
      <c r="Q169" s="2" t="s">
        <v>391</v>
      </c>
      <c r="R169" s="2" t="s">
        <v>392</v>
      </c>
      <c r="S169" s="2" t="s">
        <v>393</v>
      </c>
      <c r="T169" s="2" t="s">
        <v>394</v>
      </c>
      <c r="U169" s="2" t="s">
        <v>395</v>
      </c>
      <c r="V169" s="2" t="s">
        <v>396</v>
      </c>
      <c r="W169" s="2" t="s">
        <v>397</v>
      </c>
      <c r="X169" s="2" t="s">
        <v>398</v>
      </c>
      <c r="Y169" s="2" t="s">
        <v>399</v>
      </c>
      <c r="Z169" s="2" t="s">
        <v>391</v>
      </c>
      <c r="AA169" s="2" t="s">
        <v>392</v>
      </c>
      <c r="AB169" s="2" t="s">
        <v>393</v>
      </c>
      <c r="AC169" s="2" t="s">
        <v>394</v>
      </c>
      <c r="AD169" s="2" t="s">
        <v>395</v>
      </c>
      <c r="AE169" s="2" t="s">
        <v>396</v>
      </c>
      <c r="AF169" s="2" t="s">
        <v>397</v>
      </c>
      <c r="AG169" s="2" t="s">
        <v>398</v>
      </c>
      <c r="AH169" s="2" t="s">
        <v>399</v>
      </c>
      <c r="AI169" s="2" t="s">
        <v>391</v>
      </c>
      <c r="AJ169" s="2" t="s">
        <v>392</v>
      </c>
      <c r="AK169" s="2" t="s">
        <v>393</v>
      </c>
      <c r="AL169" s="2" t="s">
        <v>394</v>
      </c>
      <c r="AM169" s="2" t="s">
        <v>395</v>
      </c>
      <c r="AN169" s="2" t="s">
        <v>396</v>
      </c>
      <c r="AO169" s="2" t="s">
        <v>397</v>
      </c>
      <c r="AP169" s="2" t="s">
        <v>398</v>
      </c>
      <c r="AQ169" s="2" t="s">
        <v>399</v>
      </c>
      <c r="AR169" s="2" t="s">
        <v>391</v>
      </c>
      <c r="AS169" s="2" t="s">
        <v>392</v>
      </c>
      <c r="AT169" s="2" t="s">
        <v>393</v>
      </c>
      <c r="AU169" s="2" t="s">
        <v>394</v>
      </c>
      <c r="AV169" s="2" t="s">
        <v>395</v>
      </c>
      <c r="AW169" s="2" t="s">
        <v>396</v>
      </c>
      <c r="AX169" s="2" t="s">
        <v>397</v>
      </c>
      <c r="AY169" s="2" t="s">
        <v>398</v>
      </c>
      <c r="AZ169" s="2" t="s">
        <v>399</v>
      </c>
      <c r="BA169" s="2" t="s">
        <v>391</v>
      </c>
      <c r="BB169" s="2" t="s">
        <v>392</v>
      </c>
      <c r="BC169" s="2" t="s">
        <v>393</v>
      </c>
      <c r="BD169" s="2" t="s">
        <v>394</v>
      </c>
      <c r="BE169" s="2" t="s">
        <v>395</v>
      </c>
      <c r="BF169" s="2" t="s">
        <v>396</v>
      </c>
      <c r="BG169" s="2" t="s">
        <v>397</v>
      </c>
      <c r="BH169" s="2" t="s">
        <v>398</v>
      </c>
      <c r="BI169" s="2" t="s">
        <v>399</v>
      </c>
    </row>
    <row r="170" spans="16:61">
      <c r="P170" s="9" t="s">
        <v>400</v>
      </c>
      <c r="Q170" s="309" t="str">
        <f>H13</f>
        <v/>
      </c>
      <c r="R170" s="309" t="str">
        <f>H14</f>
        <v/>
      </c>
      <c r="S170" s="309" t="str">
        <f>H15</f>
        <v/>
      </c>
      <c r="Z170" s="309" t="str">
        <f>I13</f>
        <v/>
      </c>
      <c r="AA170" s="309" t="str">
        <f>I14</f>
        <v/>
      </c>
      <c r="AB170" s="309" t="str">
        <f>I15</f>
        <v/>
      </c>
      <c r="AI170" s="309" t="str">
        <f>J13</f>
        <v/>
      </c>
      <c r="AJ170" s="309" t="str">
        <f>J14</f>
        <v/>
      </c>
      <c r="AK170" s="309" t="str">
        <f>J15</f>
        <v/>
      </c>
      <c r="AR170" s="309" t="str">
        <f>K13</f>
        <v/>
      </c>
      <c r="AS170" s="309" t="str">
        <f>K14</f>
        <v/>
      </c>
      <c r="AT170" s="309" t="str">
        <f>K15</f>
        <v/>
      </c>
      <c r="BA170" s="309" t="str">
        <f>L13</f>
        <v/>
      </c>
      <c r="BB170" s="309" t="str">
        <f>L14</f>
        <v/>
      </c>
      <c r="BC170" s="309" t="str">
        <f>L15</f>
        <v/>
      </c>
    </row>
    <row r="171" spans="16:61">
      <c r="P171" s="9" t="s">
        <v>401</v>
      </c>
      <c r="T171" s="309" t="str">
        <f>IF(H18&lt;&gt;"",H18,"")</f>
        <v/>
      </c>
      <c r="U171" s="309" t="str">
        <f>IF(H19&lt;&gt;"",H19,"")</f>
        <v/>
      </c>
      <c r="V171" s="309" t="str">
        <f>IF(H20&lt;&gt;"",H20,"")</f>
        <v/>
      </c>
      <c r="AC171" s="309" t="str">
        <f>IF(I18&lt;&gt;"",I18,"")</f>
        <v/>
      </c>
      <c r="AD171" s="309" t="str">
        <f>IF(I19&lt;&gt;"",I19,"")</f>
        <v/>
      </c>
      <c r="AE171" s="309" t="str">
        <f>IF(I20&lt;&gt;"",I20,"")</f>
        <v/>
      </c>
      <c r="AL171" s="309" t="str">
        <f>IF(J18&lt;&gt;"",J18,"")</f>
        <v/>
      </c>
      <c r="AM171" s="309" t="str">
        <f>IF(J19&lt;&gt;"",J19,"")</f>
        <v/>
      </c>
      <c r="AN171" s="309" t="str">
        <f>IF(J20&lt;&gt;"",J20,"")</f>
        <v/>
      </c>
      <c r="AU171" s="309" t="str">
        <f>IF(K18&lt;&gt;"",K18,"")</f>
        <v/>
      </c>
      <c r="AV171" s="309" t="str">
        <f>IF(K19&lt;&gt;"",K19,"")</f>
        <v/>
      </c>
      <c r="AW171" s="309" t="str">
        <f>IF(K20&lt;&gt;"",K20,"")</f>
        <v/>
      </c>
      <c r="BD171" s="309" t="str">
        <f>IF(L18&lt;&gt;"",L18,"")</f>
        <v/>
      </c>
      <c r="BE171" s="309" t="str">
        <f>IF(L19&lt;&gt;"",L19,"")</f>
        <v/>
      </c>
      <c r="BF171" s="309" t="str">
        <f>IF(L20&lt;&gt;"",L20,"")</f>
        <v/>
      </c>
    </row>
    <row r="172" spans="16:61">
      <c r="P172" s="9" t="s">
        <v>402</v>
      </c>
      <c r="W172" s="309" t="str">
        <f>IF(H23&lt;&gt;"",H23,"")</f>
        <v/>
      </c>
      <c r="X172" s="309" t="str">
        <f>IF(H24&lt;&gt;"",H24,"")</f>
        <v/>
      </c>
      <c r="Y172" s="309" t="str">
        <f>IF(H25&lt;&gt;"",H25,"")</f>
        <v/>
      </c>
      <c r="AF172" s="309" t="str">
        <f>IF(I23&lt;&gt;"",I23,"")</f>
        <v/>
      </c>
      <c r="AG172" s="309" t="str">
        <f>IF(I24&lt;&gt;"",I24,"")</f>
        <v/>
      </c>
      <c r="AH172" s="309" t="str">
        <f>IF(I25&lt;&gt;"",I25,"")</f>
        <v/>
      </c>
      <c r="AO172" s="309" t="str">
        <f>IF(J23&lt;&gt;"",J23,"")</f>
        <v/>
      </c>
      <c r="AP172" s="309" t="str">
        <f>IF(J24&lt;&gt;"",J24,"")</f>
        <v/>
      </c>
      <c r="AQ172" s="309" t="str">
        <f>IF(J25&lt;&gt;"",J25,"")</f>
        <v/>
      </c>
      <c r="AX172" s="309" t="str">
        <f>IF(K23&lt;&gt;"",K23,"")</f>
        <v/>
      </c>
      <c r="AY172" s="309" t="str">
        <f>IF(K24&lt;&gt;"",K24,"")</f>
        <v/>
      </c>
      <c r="AZ172" s="309" t="str">
        <f>IF(K25&lt;&gt;"",K25,"")</f>
        <v/>
      </c>
      <c r="BG172" s="309" t="str">
        <f>IF(L23&lt;&gt;"",L23,"")</f>
        <v/>
      </c>
      <c r="BH172" s="309" t="str">
        <f>IF(L24&lt;&gt;"",L24,"")</f>
        <v/>
      </c>
      <c r="BI172" s="309" t="str">
        <f>IF(L25&lt;&gt;"",L25,"")</f>
        <v/>
      </c>
    </row>
    <row r="199" spans="2:27">
      <c r="B199" s="2" t="s">
        <v>381</v>
      </c>
      <c r="D199" s="76"/>
      <c r="E199" s="76"/>
      <c r="F199" s="76"/>
      <c r="G199" s="76"/>
      <c r="H199" s="76"/>
      <c r="I199" s="76"/>
      <c r="J199" s="76"/>
      <c r="K199" s="76"/>
      <c r="L199" s="76"/>
      <c r="M199" s="76"/>
    </row>
    <row r="200" spans="2:27">
      <c r="D200" s="150"/>
      <c r="E200" s="150"/>
      <c r="F200" s="150"/>
      <c r="G200" s="150"/>
      <c r="H200" s="150"/>
      <c r="I200" s="150"/>
      <c r="J200" s="150"/>
      <c r="K200" s="150"/>
      <c r="L200" s="150"/>
      <c r="M200" s="150"/>
    </row>
    <row r="205" spans="2:27">
      <c r="P205" s="2" t="s">
        <v>382</v>
      </c>
    </row>
    <row r="206" spans="2:27">
      <c r="R206" s="251">
        <v>1</v>
      </c>
      <c r="S206" s="251">
        <v>2</v>
      </c>
      <c r="T206" s="251">
        <v>3</v>
      </c>
      <c r="U206" s="251">
        <v>4</v>
      </c>
      <c r="V206" s="251">
        <v>5</v>
      </c>
      <c r="W206" s="251">
        <v>6</v>
      </c>
      <c r="X206" s="251">
        <v>7</v>
      </c>
      <c r="Y206" s="251">
        <v>8</v>
      </c>
      <c r="Z206" s="251">
        <v>9</v>
      </c>
      <c r="AA206" s="251">
        <v>10</v>
      </c>
    </row>
    <row r="207" spans="2:27">
      <c r="P207" s="2" t="s">
        <v>346</v>
      </c>
      <c r="Q207" s="2" t="s">
        <v>403</v>
      </c>
      <c r="R207" s="309" t="str">
        <f t="shared" ref="R207:AA207" si="18">IF(C13&lt;&gt;"",MAX(C13:C15),"")</f>
        <v/>
      </c>
      <c r="S207" s="309" t="str">
        <f t="shared" si="18"/>
        <v/>
      </c>
      <c r="T207" s="309" t="str">
        <f t="shared" si="18"/>
        <v/>
      </c>
      <c r="U207" s="309" t="str">
        <f t="shared" si="18"/>
        <v/>
      </c>
      <c r="V207" s="309" t="str">
        <f t="shared" si="18"/>
        <v/>
      </c>
      <c r="W207" s="309" t="str">
        <f t="shared" si="18"/>
        <v/>
      </c>
      <c r="X207" s="309" t="str">
        <f t="shared" si="18"/>
        <v/>
      </c>
      <c r="Y207" s="309" t="str">
        <f t="shared" si="18"/>
        <v/>
      </c>
      <c r="Z207" s="309" t="str">
        <f t="shared" si="18"/>
        <v/>
      </c>
      <c r="AA207" s="309" t="str">
        <f t="shared" si="18"/>
        <v/>
      </c>
    </row>
    <row r="208" spans="2:27">
      <c r="Q208" s="177" t="s">
        <v>404</v>
      </c>
      <c r="R208" s="311" t="str">
        <f t="shared" ref="R208:AA208" si="19">IF(C16&lt;&gt;"",R207-C16,"")</f>
        <v/>
      </c>
      <c r="S208" s="311" t="str">
        <f t="shared" si="19"/>
        <v/>
      </c>
      <c r="T208" s="311" t="str">
        <f t="shared" si="19"/>
        <v/>
      </c>
      <c r="U208" s="311" t="str">
        <f t="shared" si="19"/>
        <v/>
      </c>
      <c r="V208" s="311" t="str">
        <f t="shared" si="19"/>
        <v/>
      </c>
      <c r="W208" s="311" t="str">
        <f t="shared" si="19"/>
        <v/>
      </c>
      <c r="X208" s="311" t="str">
        <f t="shared" si="19"/>
        <v/>
      </c>
      <c r="Y208" s="311" t="str">
        <f t="shared" si="19"/>
        <v/>
      </c>
      <c r="Z208" s="311" t="str">
        <f t="shared" si="19"/>
        <v/>
      </c>
      <c r="AA208" s="311" t="str">
        <f t="shared" si="19"/>
        <v/>
      </c>
    </row>
    <row r="209" spans="16:27">
      <c r="Q209" s="2" t="s">
        <v>405</v>
      </c>
      <c r="R209" s="309" t="str">
        <f t="shared" ref="R209:AA209" si="20">IF(C13&lt;&gt;"",MIN(C13:C15),"")</f>
        <v/>
      </c>
      <c r="S209" s="309" t="str">
        <f t="shared" si="20"/>
        <v/>
      </c>
      <c r="T209" s="309" t="str">
        <f t="shared" si="20"/>
        <v/>
      </c>
      <c r="U209" s="309" t="str">
        <f t="shared" si="20"/>
        <v/>
      </c>
      <c r="V209" s="309" t="str">
        <f t="shared" si="20"/>
        <v/>
      </c>
      <c r="W209" s="309" t="str">
        <f t="shared" si="20"/>
        <v/>
      </c>
      <c r="X209" s="309" t="str">
        <f t="shared" si="20"/>
        <v/>
      </c>
      <c r="Y209" s="309" t="str">
        <f t="shared" si="20"/>
        <v/>
      </c>
      <c r="Z209" s="309" t="str">
        <f t="shared" si="20"/>
        <v/>
      </c>
      <c r="AA209" s="309" t="str">
        <f t="shared" si="20"/>
        <v/>
      </c>
    </row>
    <row r="210" spans="16:27">
      <c r="Q210" s="177" t="s">
        <v>271</v>
      </c>
      <c r="R210" s="311" t="str">
        <f t="shared" ref="R210:AA210" si="21">IF(C16&lt;&gt;"",C16-R209,"")</f>
        <v/>
      </c>
      <c r="S210" s="311" t="str">
        <f t="shared" si="21"/>
        <v/>
      </c>
      <c r="T210" s="311" t="str">
        <f t="shared" si="21"/>
        <v/>
      </c>
      <c r="U210" s="311" t="str">
        <f t="shared" si="21"/>
        <v/>
      </c>
      <c r="V210" s="311" t="str">
        <f t="shared" si="21"/>
        <v/>
      </c>
      <c r="W210" s="311" t="str">
        <f t="shared" si="21"/>
        <v/>
      </c>
      <c r="X210" s="311" t="str">
        <f t="shared" si="21"/>
        <v/>
      </c>
      <c r="Y210" s="311" t="str">
        <f t="shared" si="21"/>
        <v/>
      </c>
      <c r="Z210" s="311" t="str">
        <f t="shared" si="21"/>
        <v/>
      </c>
      <c r="AA210" s="311" t="str">
        <f t="shared" si="21"/>
        <v/>
      </c>
    </row>
    <row r="211" spans="16:27">
      <c r="P211" s="2" t="s">
        <v>351</v>
      </c>
      <c r="Q211" s="2" t="s">
        <v>403</v>
      </c>
      <c r="R211" s="309" t="str">
        <f t="shared" ref="R211:AA211" si="22">IF(C18&lt;&gt;"",MAX(C18:C20),"")</f>
        <v/>
      </c>
      <c r="S211" s="309" t="str">
        <f t="shared" si="22"/>
        <v/>
      </c>
      <c r="T211" s="309" t="str">
        <f t="shared" si="22"/>
        <v/>
      </c>
      <c r="U211" s="309" t="str">
        <f t="shared" si="22"/>
        <v/>
      </c>
      <c r="V211" s="309" t="str">
        <f t="shared" si="22"/>
        <v/>
      </c>
      <c r="W211" s="309" t="str">
        <f t="shared" si="22"/>
        <v/>
      </c>
      <c r="X211" s="309" t="str">
        <f t="shared" si="22"/>
        <v/>
      </c>
      <c r="Y211" s="309" t="str">
        <f t="shared" si="22"/>
        <v/>
      </c>
      <c r="Z211" s="309" t="str">
        <f t="shared" si="22"/>
        <v/>
      </c>
      <c r="AA211" s="309" t="str">
        <f t="shared" si="22"/>
        <v/>
      </c>
    </row>
    <row r="212" spans="16:27">
      <c r="Q212" s="177" t="s">
        <v>404</v>
      </c>
      <c r="R212" s="311" t="str">
        <f t="shared" ref="R212:AA212" si="23">IF(C21&lt;&gt;"",R211-C21,"")</f>
        <v/>
      </c>
      <c r="S212" s="311" t="str">
        <f t="shared" si="23"/>
        <v/>
      </c>
      <c r="T212" s="311" t="str">
        <f t="shared" si="23"/>
        <v/>
      </c>
      <c r="U212" s="311" t="str">
        <f t="shared" si="23"/>
        <v/>
      </c>
      <c r="V212" s="311" t="str">
        <f t="shared" si="23"/>
        <v/>
      </c>
      <c r="W212" s="311" t="str">
        <f t="shared" si="23"/>
        <v/>
      </c>
      <c r="X212" s="311" t="str">
        <f t="shared" si="23"/>
        <v/>
      </c>
      <c r="Y212" s="311" t="str">
        <f t="shared" si="23"/>
        <v/>
      </c>
      <c r="Z212" s="311" t="str">
        <f t="shared" si="23"/>
        <v/>
      </c>
      <c r="AA212" s="311" t="str">
        <f t="shared" si="23"/>
        <v/>
      </c>
    </row>
    <row r="213" spans="16:27">
      <c r="Q213" s="2" t="s">
        <v>405</v>
      </c>
      <c r="R213" s="309" t="str">
        <f t="shared" ref="R213:AA213" si="24">IF(C18&lt;&gt;"",MIN(C18:C20),"")</f>
        <v/>
      </c>
      <c r="S213" s="309" t="str">
        <f t="shared" si="24"/>
        <v/>
      </c>
      <c r="T213" s="309" t="str">
        <f t="shared" si="24"/>
        <v/>
      </c>
      <c r="U213" s="309" t="str">
        <f t="shared" si="24"/>
        <v/>
      </c>
      <c r="V213" s="309" t="str">
        <f t="shared" si="24"/>
        <v/>
      </c>
      <c r="W213" s="309" t="str">
        <f t="shared" si="24"/>
        <v/>
      </c>
      <c r="X213" s="309" t="str">
        <f t="shared" si="24"/>
        <v/>
      </c>
      <c r="Y213" s="309" t="str">
        <f t="shared" si="24"/>
        <v/>
      </c>
      <c r="Z213" s="309" t="str">
        <f t="shared" si="24"/>
        <v/>
      </c>
      <c r="AA213" s="309" t="str">
        <f t="shared" si="24"/>
        <v/>
      </c>
    </row>
    <row r="214" spans="16:27">
      <c r="Q214" s="177" t="s">
        <v>271</v>
      </c>
      <c r="R214" s="311" t="str">
        <f t="shared" ref="R214:AA214" si="25">IF(C21&lt;&gt;"",C21-R213,"")</f>
        <v/>
      </c>
      <c r="S214" s="311" t="str">
        <f t="shared" si="25"/>
        <v/>
      </c>
      <c r="T214" s="311" t="str">
        <f t="shared" si="25"/>
        <v/>
      </c>
      <c r="U214" s="311" t="str">
        <f t="shared" si="25"/>
        <v/>
      </c>
      <c r="V214" s="311" t="str">
        <f t="shared" si="25"/>
        <v/>
      </c>
      <c r="W214" s="311" t="str">
        <f t="shared" si="25"/>
        <v/>
      </c>
      <c r="X214" s="311" t="str">
        <f t="shared" si="25"/>
        <v/>
      </c>
      <c r="Y214" s="311" t="str">
        <f t="shared" si="25"/>
        <v/>
      </c>
      <c r="Z214" s="311" t="str">
        <f t="shared" si="25"/>
        <v/>
      </c>
      <c r="AA214" s="311" t="str">
        <f t="shared" si="25"/>
        <v/>
      </c>
    </row>
    <row r="215" spans="16:27">
      <c r="P215" s="2" t="s">
        <v>354</v>
      </c>
      <c r="Q215" s="2" t="s">
        <v>403</v>
      </c>
      <c r="R215" s="309" t="str">
        <f t="shared" ref="R215:AA215" si="26">IF(C23&lt;&gt;"",MAX(C23:C25),"")</f>
        <v/>
      </c>
      <c r="S215" s="309" t="str">
        <f t="shared" si="26"/>
        <v/>
      </c>
      <c r="T215" s="309" t="str">
        <f t="shared" si="26"/>
        <v/>
      </c>
      <c r="U215" s="309" t="str">
        <f t="shared" si="26"/>
        <v/>
      </c>
      <c r="V215" s="309" t="str">
        <f t="shared" si="26"/>
        <v/>
      </c>
      <c r="W215" s="309" t="str">
        <f t="shared" si="26"/>
        <v/>
      </c>
      <c r="X215" s="309" t="str">
        <f t="shared" si="26"/>
        <v/>
      </c>
      <c r="Y215" s="309" t="str">
        <f t="shared" si="26"/>
        <v/>
      </c>
      <c r="Z215" s="309" t="str">
        <f t="shared" si="26"/>
        <v/>
      </c>
      <c r="AA215" s="309" t="str">
        <f t="shared" si="26"/>
        <v/>
      </c>
    </row>
    <row r="216" spans="16:27">
      <c r="Q216" s="177" t="s">
        <v>404</v>
      </c>
      <c r="R216" s="311" t="str">
        <f t="shared" ref="R216:AA216" si="27">IF(C26&lt;&gt;"",R215-C26,"")</f>
        <v/>
      </c>
      <c r="S216" s="311" t="str">
        <f t="shared" si="27"/>
        <v/>
      </c>
      <c r="T216" s="311" t="str">
        <f t="shared" si="27"/>
        <v/>
      </c>
      <c r="U216" s="311" t="str">
        <f t="shared" si="27"/>
        <v/>
      </c>
      <c r="V216" s="311" t="str">
        <f t="shared" si="27"/>
        <v/>
      </c>
      <c r="W216" s="311" t="str">
        <f t="shared" si="27"/>
        <v/>
      </c>
      <c r="X216" s="311" t="str">
        <f t="shared" si="27"/>
        <v/>
      </c>
      <c r="Y216" s="311" t="str">
        <f t="shared" si="27"/>
        <v/>
      </c>
      <c r="Z216" s="311" t="str">
        <f t="shared" si="27"/>
        <v/>
      </c>
      <c r="AA216" s="311" t="str">
        <f t="shared" si="27"/>
        <v/>
      </c>
    </row>
    <row r="217" spans="16:27">
      <c r="Q217" s="2" t="s">
        <v>405</v>
      </c>
      <c r="R217" s="309" t="str">
        <f t="shared" ref="R217:AA217" si="28">IF(C23&lt;&gt;"",MIN(C23:C25),"")</f>
        <v/>
      </c>
      <c r="S217" s="309" t="str">
        <f t="shared" si="28"/>
        <v/>
      </c>
      <c r="T217" s="309" t="str">
        <f t="shared" si="28"/>
        <v/>
      </c>
      <c r="U217" s="309" t="str">
        <f t="shared" si="28"/>
        <v/>
      </c>
      <c r="V217" s="309" t="str">
        <f t="shared" si="28"/>
        <v/>
      </c>
      <c r="W217" s="309" t="str">
        <f t="shared" si="28"/>
        <v/>
      </c>
      <c r="X217" s="309" t="str">
        <f t="shared" si="28"/>
        <v/>
      </c>
      <c r="Y217" s="309" t="str">
        <f t="shared" si="28"/>
        <v/>
      </c>
      <c r="Z217" s="309" t="str">
        <f t="shared" si="28"/>
        <v/>
      </c>
      <c r="AA217" s="309" t="str">
        <f t="shared" si="28"/>
        <v/>
      </c>
    </row>
    <row r="218" spans="16:27">
      <c r="Q218" s="177" t="s">
        <v>271</v>
      </c>
      <c r="R218" s="311" t="str">
        <f t="shared" ref="R218:AA218" si="29">IF(C26&lt;&gt;"",C26-R217,"")</f>
        <v/>
      </c>
      <c r="S218" s="311" t="str">
        <f t="shared" si="29"/>
        <v/>
      </c>
      <c r="T218" s="311" t="str">
        <f t="shared" si="29"/>
        <v/>
      </c>
      <c r="U218" s="311" t="str">
        <f t="shared" si="29"/>
        <v/>
      </c>
      <c r="V218" s="311" t="str">
        <f t="shared" si="29"/>
        <v/>
      </c>
      <c r="W218" s="311" t="str">
        <f t="shared" si="29"/>
        <v/>
      </c>
      <c r="X218" s="311" t="str">
        <f t="shared" si="29"/>
        <v/>
      </c>
      <c r="Y218" s="311" t="str">
        <f t="shared" si="29"/>
        <v/>
      </c>
      <c r="Z218" s="311" t="str">
        <f t="shared" si="29"/>
        <v/>
      </c>
      <c r="AA218" s="311" t="str">
        <f t="shared" si="29"/>
        <v/>
      </c>
    </row>
    <row r="244" spans="2:61">
      <c r="B244" s="2" t="s">
        <v>381</v>
      </c>
      <c r="D244" s="76"/>
      <c r="E244" s="76"/>
      <c r="F244" s="76"/>
      <c r="G244" s="76"/>
      <c r="H244" s="76"/>
      <c r="I244" s="76"/>
      <c r="J244" s="76"/>
      <c r="K244" s="76"/>
      <c r="L244" s="76"/>
      <c r="M244" s="76"/>
    </row>
    <row r="245" spans="2:61">
      <c r="D245" s="150"/>
      <c r="E245" s="150"/>
      <c r="F245" s="150"/>
      <c r="G245" s="150"/>
      <c r="H245" s="150"/>
      <c r="I245" s="150"/>
      <c r="J245" s="150"/>
      <c r="K245" s="150"/>
      <c r="L245" s="150"/>
      <c r="M245" s="150"/>
    </row>
    <row r="248" spans="2:61">
      <c r="P248" s="2" t="s">
        <v>382</v>
      </c>
    </row>
    <row r="249" spans="2:61">
      <c r="U249" s="2" t="s">
        <v>336</v>
      </c>
      <c r="AD249" s="2" t="s">
        <v>337</v>
      </c>
      <c r="AM249" s="2" t="s">
        <v>338</v>
      </c>
      <c r="AV249" s="2" t="s">
        <v>339</v>
      </c>
      <c r="BE249" s="2" t="s">
        <v>340</v>
      </c>
    </row>
    <row r="250" spans="2:61">
      <c r="Q250" s="2" t="s">
        <v>391</v>
      </c>
      <c r="R250" s="2" t="s">
        <v>392</v>
      </c>
      <c r="S250" s="2" t="s">
        <v>393</v>
      </c>
      <c r="T250" s="2" t="s">
        <v>394</v>
      </c>
      <c r="U250" s="2" t="s">
        <v>395</v>
      </c>
      <c r="V250" s="2" t="s">
        <v>396</v>
      </c>
      <c r="W250" s="2" t="s">
        <v>397</v>
      </c>
      <c r="X250" s="2" t="s">
        <v>398</v>
      </c>
      <c r="Y250" s="2" t="s">
        <v>399</v>
      </c>
      <c r="Z250" s="2" t="s">
        <v>391</v>
      </c>
      <c r="AA250" s="2" t="s">
        <v>392</v>
      </c>
      <c r="AB250" s="2" t="s">
        <v>393</v>
      </c>
      <c r="AC250" s="2" t="s">
        <v>394</v>
      </c>
      <c r="AD250" s="2" t="s">
        <v>395</v>
      </c>
      <c r="AE250" s="2" t="s">
        <v>396</v>
      </c>
      <c r="AF250" s="2" t="s">
        <v>397</v>
      </c>
      <c r="AG250" s="2" t="s">
        <v>398</v>
      </c>
      <c r="AH250" s="2" t="s">
        <v>399</v>
      </c>
      <c r="AI250" s="2" t="s">
        <v>391</v>
      </c>
      <c r="AJ250" s="2" t="s">
        <v>392</v>
      </c>
      <c r="AK250" s="2" t="s">
        <v>393</v>
      </c>
      <c r="AL250" s="2" t="s">
        <v>394</v>
      </c>
      <c r="AM250" s="2" t="s">
        <v>395</v>
      </c>
      <c r="AN250" s="2" t="s">
        <v>396</v>
      </c>
      <c r="AO250" s="2" t="s">
        <v>397</v>
      </c>
      <c r="AP250" s="2" t="s">
        <v>398</v>
      </c>
      <c r="AQ250" s="2" t="s">
        <v>399</v>
      </c>
      <c r="AR250" s="2" t="s">
        <v>391</v>
      </c>
      <c r="AS250" s="2" t="s">
        <v>392</v>
      </c>
      <c r="AT250" s="2" t="s">
        <v>393</v>
      </c>
      <c r="AU250" s="2" t="s">
        <v>394</v>
      </c>
      <c r="AV250" s="2" t="s">
        <v>395</v>
      </c>
      <c r="AW250" s="2" t="s">
        <v>396</v>
      </c>
      <c r="AX250" s="2" t="s">
        <v>397</v>
      </c>
      <c r="AY250" s="2" t="s">
        <v>398</v>
      </c>
      <c r="AZ250" s="2" t="s">
        <v>399</v>
      </c>
      <c r="BA250" s="2" t="s">
        <v>391</v>
      </c>
      <c r="BB250" s="2" t="s">
        <v>392</v>
      </c>
      <c r="BC250" s="2" t="s">
        <v>393</v>
      </c>
      <c r="BD250" s="2" t="s">
        <v>394</v>
      </c>
      <c r="BE250" s="2" t="s">
        <v>395</v>
      </c>
      <c r="BF250" s="2" t="s">
        <v>396</v>
      </c>
      <c r="BG250" s="2" t="s">
        <v>397</v>
      </c>
      <c r="BH250" s="2" t="s">
        <v>398</v>
      </c>
      <c r="BI250" s="2" t="s">
        <v>399</v>
      </c>
    </row>
    <row r="251" spans="2:61">
      <c r="P251" s="9" t="s">
        <v>400</v>
      </c>
      <c r="Q251" s="177" t="str">
        <f>IF(C13&lt;&gt;"",C13-C29,"")</f>
        <v/>
      </c>
      <c r="R251" s="2" t="str">
        <f>IF(C14&lt;&gt;"",C14-C29,"")</f>
        <v/>
      </c>
      <c r="S251" s="2" t="str">
        <f>IF(C15&lt;&gt;"",C15-C29,"")</f>
        <v/>
      </c>
      <c r="Z251" s="2" t="str">
        <f>IF(D13&lt;&gt;"",D13-D29,"")</f>
        <v/>
      </c>
      <c r="AA251" s="2" t="str">
        <f>IF(D14&lt;&gt;"",D14-D29,"")</f>
        <v/>
      </c>
      <c r="AB251" s="2" t="str">
        <f>IF(D15&lt;&gt;"",D15-D29,"")</f>
        <v/>
      </c>
      <c r="AI251" s="2" t="str">
        <f>IF(E13&lt;&gt;"",E13-E29,"")</f>
        <v/>
      </c>
      <c r="AJ251" s="2" t="str">
        <f>IF(E14&lt;&gt;"",E14-E29,"")</f>
        <v/>
      </c>
      <c r="AK251" s="2" t="str">
        <f>IF(E15&lt;&gt;"",E15-E29,"")</f>
        <v/>
      </c>
      <c r="AR251" s="2" t="str">
        <f>IF(F13&lt;&gt;"",F13-F29,"")</f>
        <v/>
      </c>
      <c r="AS251" s="2" t="str">
        <f>IF(F14&lt;&gt;"",F14-F29,"")</f>
        <v/>
      </c>
      <c r="AT251" s="2" t="str">
        <f>IF(F15&lt;&gt;"",F15-F29,"")</f>
        <v/>
      </c>
      <c r="BA251" s="2" t="str">
        <f>IF(G13&lt;&gt;"",G13-G29,"")</f>
        <v/>
      </c>
      <c r="BB251" s="2" t="str">
        <f>IF(G14&lt;&gt;"",G14-G29,"")</f>
        <v/>
      </c>
      <c r="BC251" s="2" t="str">
        <f>IF(G15&lt;&gt;"",G15-G29,"")</f>
        <v/>
      </c>
    </row>
    <row r="252" spans="2:61">
      <c r="P252" s="9" t="s">
        <v>401</v>
      </c>
      <c r="T252" s="177" t="str">
        <f>IF(C18&lt;&gt;"",C18-C29,"")</f>
        <v/>
      </c>
      <c r="U252" s="177" t="str">
        <f>IF(C19&lt;&gt;"",C19-C29,"")</f>
        <v/>
      </c>
      <c r="V252" s="177" t="str">
        <f>IF(C20&lt;&gt;"",C20-C29,"")</f>
        <v/>
      </c>
      <c r="AC252" s="177" t="str">
        <f>IF(D18&lt;&gt;"",D18-D29,"")</f>
        <v/>
      </c>
      <c r="AD252" s="177" t="str">
        <f>IF(D19&lt;&gt;"",D19-D29,"")</f>
        <v/>
      </c>
      <c r="AE252" s="177" t="str">
        <f>IF(D20&lt;&gt;"",D20-D29,"")</f>
        <v/>
      </c>
      <c r="AL252" s="177" t="str">
        <f>IF(E18&lt;&gt;"",E18-E29,"")</f>
        <v/>
      </c>
      <c r="AM252" s="177" t="str">
        <f>IF(E19&lt;&gt;"",E19-E29,"")</f>
        <v/>
      </c>
      <c r="AN252" s="177" t="str">
        <f>IF(E20&lt;&gt;"",E20-E29,"")</f>
        <v/>
      </c>
      <c r="AU252" s="177" t="str">
        <f>IF(F18&lt;&gt;"",F18-F29,"")</f>
        <v/>
      </c>
      <c r="AV252" s="177" t="str">
        <f>IF(F19&lt;&gt;"",F19-F29,"")</f>
        <v/>
      </c>
      <c r="AW252" s="177" t="str">
        <f>IF(F20&lt;&gt;"",F20-F29,"")</f>
        <v/>
      </c>
      <c r="BD252" s="177" t="str">
        <f>IF(G18&lt;&gt;"",G18-G29,"")</f>
        <v/>
      </c>
      <c r="BE252" s="177" t="str">
        <f>IF(G19&lt;&gt;"",G19-G29,"")</f>
        <v/>
      </c>
      <c r="BF252" s="177" t="str">
        <f>IF(G20&lt;&gt;"",G20-G29,"")</f>
        <v/>
      </c>
    </row>
    <row r="253" spans="2:61">
      <c r="P253" s="9" t="s">
        <v>402</v>
      </c>
      <c r="W253" s="177" t="str">
        <f>IF(C23&lt;&gt;"",C23-C29,"")</f>
        <v/>
      </c>
      <c r="X253" s="177" t="str">
        <f>IF(C24&lt;&gt;"",C24-C29,"")</f>
        <v/>
      </c>
      <c r="Y253" s="177" t="str">
        <f>IF(C25&lt;&gt;"",C25-C29,"")</f>
        <v/>
      </c>
      <c r="AF253" s="177" t="str">
        <f>IF(D23&lt;&gt;"",D23-D29,"")</f>
        <v/>
      </c>
      <c r="AG253" s="177" t="str">
        <f>IF(D24&lt;&gt;"",D24-D29,"")</f>
        <v/>
      </c>
      <c r="AH253" s="177" t="str">
        <f>IF(D25&lt;&gt;"",D25-D29,"")</f>
        <v/>
      </c>
      <c r="AO253" s="177" t="str">
        <f>IF(E23&lt;&gt;"",E23-E29,"")</f>
        <v/>
      </c>
      <c r="AP253" s="177" t="str">
        <f>IF(E24&lt;&gt;"",E24-E29,"")</f>
        <v/>
      </c>
      <c r="AQ253" s="177" t="str">
        <f>IF(E25&lt;&gt;"",E25-E29,"")</f>
        <v/>
      </c>
      <c r="AX253" s="177" t="str">
        <f>IF(F23&lt;&gt;"",F23-F29,"")</f>
        <v/>
      </c>
      <c r="AY253" s="177" t="str">
        <f>IF(F24&lt;&gt;"",F24-F29,"")</f>
        <v/>
      </c>
      <c r="AZ253" s="177" t="str">
        <f>IF(F25&lt;&gt;"",F25-F29,"")</f>
        <v/>
      </c>
      <c r="BG253" s="177" t="str">
        <f>IF(G23&lt;&gt;"",G23-G29,"")</f>
        <v/>
      </c>
      <c r="BH253" s="177" t="str">
        <f>IF(G24&lt;&gt;"",G24-G29,"")</f>
        <v/>
      </c>
      <c r="BI253" s="177" t="str">
        <f>IF(G25&lt;&gt;"",G25-G29,"")</f>
        <v/>
      </c>
    </row>
    <row r="255" spans="2:61">
      <c r="U255" s="2" t="s">
        <v>341</v>
      </c>
      <c r="AD255" s="2" t="s">
        <v>342</v>
      </c>
      <c r="AM255" s="2" t="s">
        <v>343</v>
      </c>
      <c r="AV255" s="2" t="s">
        <v>344</v>
      </c>
      <c r="BE255" s="2" t="s">
        <v>345</v>
      </c>
    </row>
    <row r="256" spans="2:61">
      <c r="Q256" s="2" t="s">
        <v>391</v>
      </c>
      <c r="R256" s="2" t="s">
        <v>392</v>
      </c>
      <c r="S256" s="2" t="s">
        <v>393</v>
      </c>
      <c r="T256" s="2" t="s">
        <v>394</v>
      </c>
      <c r="U256" s="2" t="s">
        <v>395</v>
      </c>
      <c r="V256" s="2" t="s">
        <v>396</v>
      </c>
      <c r="W256" s="2" t="s">
        <v>397</v>
      </c>
      <c r="X256" s="2" t="s">
        <v>398</v>
      </c>
      <c r="Y256" s="2" t="s">
        <v>399</v>
      </c>
      <c r="Z256" s="2" t="s">
        <v>391</v>
      </c>
      <c r="AA256" s="2" t="s">
        <v>392</v>
      </c>
      <c r="AB256" s="2" t="s">
        <v>393</v>
      </c>
      <c r="AC256" s="2" t="s">
        <v>394</v>
      </c>
      <c r="AD256" s="2" t="s">
        <v>395</v>
      </c>
      <c r="AE256" s="2" t="s">
        <v>396</v>
      </c>
      <c r="AF256" s="2" t="s">
        <v>397</v>
      </c>
      <c r="AG256" s="2" t="s">
        <v>398</v>
      </c>
      <c r="AH256" s="2" t="s">
        <v>399</v>
      </c>
      <c r="AI256" s="2" t="s">
        <v>391</v>
      </c>
      <c r="AJ256" s="2" t="s">
        <v>392</v>
      </c>
      <c r="AK256" s="2" t="s">
        <v>393</v>
      </c>
      <c r="AL256" s="2" t="s">
        <v>394</v>
      </c>
      <c r="AM256" s="2" t="s">
        <v>395</v>
      </c>
      <c r="AN256" s="2" t="s">
        <v>396</v>
      </c>
      <c r="AO256" s="2" t="s">
        <v>397</v>
      </c>
      <c r="AP256" s="2" t="s">
        <v>398</v>
      </c>
      <c r="AQ256" s="2" t="s">
        <v>399</v>
      </c>
      <c r="AR256" s="2" t="s">
        <v>391</v>
      </c>
      <c r="AS256" s="2" t="s">
        <v>392</v>
      </c>
      <c r="AT256" s="2" t="s">
        <v>393</v>
      </c>
      <c r="AU256" s="2" t="s">
        <v>394</v>
      </c>
      <c r="AV256" s="2" t="s">
        <v>395</v>
      </c>
      <c r="AW256" s="2" t="s">
        <v>396</v>
      </c>
      <c r="AX256" s="2" t="s">
        <v>397</v>
      </c>
      <c r="AY256" s="2" t="s">
        <v>398</v>
      </c>
      <c r="AZ256" s="2" t="s">
        <v>399</v>
      </c>
      <c r="BA256" s="2" t="s">
        <v>391</v>
      </c>
      <c r="BB256" s="2" t="s">
        <v>392</v>
      </c>
      <c r="BC256" s="2" t="s">
        <v>393</v>
      </c>
      <c r="BD256" s="2" t="s">
        <v>394</v>
      </c>
      <c r="BE256" s="2" t="s">
        <v>395</v>
      </c>
      <c r="BF256" s="2" t="s">
        <v>396</v>
      </c>
      <c r="BG256" s="2" t="s">
        <v>397</v>
      </c>
      <c r="BH256" s="2" t="s">
        <v>398</v>
      </c>
      <c r="BI256" s="2" t="s">
        <v>399</v>
      </c>
    </row>
    <row r="257" spans="16:61">
      <c r="P257" s="9" t="s">
        <v>400</v>
      </c>
      <c r="Q257" s="2" t="str">
        <f>IF(H13&lt;&gt;"",H13-H29,"")</f>
        <v/>
      </c>
      <c r="R257" s="2" t="str">
        <f>IF(H14&lt;&gt;"",H14-H29,"")</f>
        <v/>
      </c>
      <c r="S257" s="2" t="str">
        <f>IF(H15&lt;&gt;"",H15-H29,"")</f>
        <v/>
      </c>
      <c r="Z257" s="2" t="str">
        <f>IF(I13&lt;&gt;"",I13-I29,"")</f>
        <v/>
      </c>
      <c r="AA257" s="2" t="str">
        <f>IF(I14&lt;&gt;"",I14-I29,"")</f>
        <v/>
      </c>
      <c r="AB257" s="2" t="str">
        <f>IF(I15&lt;&gt;"",I15-I29,"")</f>
        <v/>
      </c>
      <c r="AI257" s="2" t="str">
        <f>IF(J13&lt;&gt;"",J13-J29,"")</f>
        <v/>
      </c>
      <c r="AJ257" s="2" t="str">
        <f>IF(J14&lt;&gt;"",J14-J29,"")</f>
        <v/>
      </c>
      <c r="AK257" s="2" t="str">
        <f>IF(J15&lt;&gt;"",J15-J29,"")</f>
        <v/>
      </c>
      <c r="AR257" s="2" t="str">
        <f>IF(K13&lt;&gt;"",K13-K29,"")</f>
        <v/>
      </c>
      <c r="AS257" s="2" t="str">
        <f>IF(K14&lt;&gt;"",K14-K29,"")</f>
        <v/>
      </c>
      <c r="AT257" s="2" t="str">
        <f>IF(K15&lt;&gt;"",K15-K29,"")</f>
        <v/>
      </c>
      <c r="BA257" s="2" t="str">
        <f>IF(L13&lt;&gt;"",L13-L29,"")</f>
        <v/>
      </c>
      <c r="BB257" s="2" t="str">
        <f>IF(L14&lt;&gt;"",L14-L29,"")</f>
        <v/>
      </c>
      <c r="BC257" s="2" t="str">
        <f>IF(L15&lt;&gt;"",L15-L29,"")</f>
        <v/>
      </c>
    </row>
    <row r="258" spans="16:61">
      <c r="P258" s="9" t="s">
        <v>401</v>
      </c>
      <c r="T258" s="177" t="str">
        <f>IF(H18&lt;&gt;"",H18-H29,"")</f>
        <v/>
      </c>
      <c r="U258" s="177" t="str">
        <f>IF(H19&lt;&gt;"",H19-H29,"")</f>
        <v/>
      </c>
      <c r="V258" s="177" t="str">
        <f>IF(H20&lt;&gt;"",H20-H29,"")</f>
        <v/>
      </c>
      <c r="AC258" s="177" t="str">
        <f>IF(I18&lt;&gt;"",I18-I29,"")</f>
        <v/>
      </c>
      <c r="AD258" s="177" t="str">
        <f>IF(I19&lt;&gt;"",I19-I29,"")</f>
        <v/>
      </c>
      <c r="AE258" s="177" t="str">
        <f>IF(I20&lt;&gt;"",I20-I29,"")</f>
        <v/>
      </c>
      <c r="AL258" s="177" t="str">
        <f>IF(J18&lt;&gt;"",J18-J29,"")</f>
        <v/>
      </c>
      <c r="AM258" s="177" t="str">
        <f>IF(J19&lt;&gt;"",J19-J29,"")</f>
        <v/>
      </c>
      <c r="AN258" s="177" t="str">
        <f>IF(J20&lt;&gt;"",J20-J29,"")</f>
        <v/>
      </c>
      <c r="AU258" s="177" t="str">
        <f>IF(K18&lt;&gt;"",K18-K29,"")</f>
        <v/>
      </c>
      <c r="AV258" s="177" t="str">
        <f>IF(K19&lt;&gt;"",K19-K29,"")</f>
        <v/>
      </c>
      <c r="AW258" s="177" t="str">
        <f>IF(K20&lt;&gt;"",K20-K29,"")</f>
        <v/>
      </c>
      <c r="BD258" s="177" t="str">
        <f>IF(L18&lt;&gt;"",L18-L29,"")</f>
        <v/>
      </c>
      <c r="BE258" s="177" t="str">
        <f>IF(L19&lt;&gt;"",L19-L29,"")</f>
        <v/>
      </c>
      <c r="BF258" s="177" t="str">
        <f>IF(L20&lt;&gt;"",L20-L29,"")</f>
        <v/>
      </c>
    </row>
    <row r="259" spans="16:61">
      <c r="P259" s="9" t="s">
        <v>402</v>
      </c>
      <c r="W259" s="177" t="str">
        <f>IF(H23&lt;&gt;"",H23-H29,"")</f>
        <v/>
      </c>
      <c r="X259" s="177" t="str">
        <f>IF(H24&lt;&gt;"",H24-H29,"")</f>
        <v/>
      </c>
      <c r="Y259" s="177" t="str">
        <f>IF(H25&lt;&gt;"",H25-H29,"")</f>
        <v/>
      </c>
      <c r="AF259" s="177" t="str">
        <f>IF(I23&lt;&gt;"",I23-I29,"")</f>
        <v/>
      </c>
      <c r="AG259" s="177" t="str">
        <f>IF(I24&lt;&gt;"",I24-I29,"")</f>
        <v/>
      </c>
      <c r="AH259" s="177" t="str">
        <f>IF(I25&lt;&gt;"",I25-I29,"")</f>
        <v/>
      </c>
      <c r="AO259" s="177" t="str">
        <f>IF(J23&lt;&gt;"",J23-J29,"")</f>
        <v/>
      </c>
      <c r="AP259" s="177" t="str">
        <f>IF(J24&lt;&gt;"",J24-J29,"")</f>
        <v/>
      </c>
      <c r="AQ259" s="177" t="str">
        <f>IF(J25&lt;&gt;"",J25-J29,"")</f>
        <v/>
      </c>
      <c r="AX259" s="177" t="str">
        <f>IF(K23&lt;&gt;"",K23-K29,"")</f>
        <v/>
      </c>
      <c r="AY259" s="177" t="str">
        <f>IF(K24&lt;&gt;"",K24-K29,"")</f>
        <v/>
      </c>
      <c r="AZ259" s="177" t="str">
        <f>IF(K25&lt;&gt;"",K25-K29,"")</f>
        <v/>
      </c>
      <c r="BG259" s="177" t="str">
        <f>IF(L23&lt;&gt;"",L23-L29,"")</f>
        <v/>
      </c>
      <c r="BH259" s="177" t="str">
        <f>IF(L24&lt;&gt;"",L24-L29,"")</f>
        <v/>
      </c>
      <c r="BI259" s="177" t="str">
        <f>IF(L25&lt;&gt;"",L25-L29,"")</f>
        <v/>
      </c>
    </row>
    <row r="286" spans="2:13">
      <c r="B286" s="2" t="s">
        <v>381</v>
      </c>
      <c r="D286" s="76"/>
      <c r="E286" s="76"/>
      <c r="F286" s="76"/>
      <c r="G286" s="76"/>
      <c r="H286" s="76"/>
      <c r="I286" s="76"/>
      <c r="J286" s="76"/>
      <c r="K286" s="76"/>
      <c r="L286" s="76"/>
      <c r="M286" s="76"/>
    </row>
    <row r="287" spans="2:13">
      <c r="D287" s="150"/>
      <c r="E287" s="150"/>
      <c r="F287" s="150"/>
      <c r="G287" s="150"/>
      <c r="H287" s="150"/>
      <c r="I287" s="150"/>
      <c r="J287" s="150"/>
      <c r="K287" s="150"/>
      <c r="L287" s="150"/>
      <c r="M287" s="150"/>
    </row>
    <row r="292" spans="16:38">
      <c r="P292" s="2" t="s">
        <v>406</v>
      </c>
    </row>
    <row r="294" spans="16:38">
      <c r="P294" s="2" t="s">
        <v>407</v>
      </c>
      <c r="R294" s="309">
        <v>-1</v>
      </c>
      <c r="S294" s="309">
        <f t="shared" ref="S294:AL294" si="30">R294+0.1</f>
        <v>-0.9</v>
      </c>
      <c r="T294" s="309">
        <f t="shared" si="30"/>
        <v>-0.8</v>
      </c>
      <c r="U294" s="309">
        <f t="shared" si="30"/>
        <v>-0.70000000000000007</v>
      </c>
      <c r="V294" s="309">
        <f t="shared" si="30"/>
        <v>-0.60000000000000009</v>
      </c>
      <c r="W294" s="309">
        <f t="shared" si="30"/>
        <v>-0.50000000000000011</v>
      </c>
      <c r="X294" s="309">
        <f t="shared" si="30"/>
        <v>-0.40000000000000013</v>
      </c>
      <c r="Y294" s="309">
        <f t="shared" si="30"/>
        <v>-0.30000000000000016</v>
      </c>
      <c r="Z294" s="309">
        <f t="shared" si="30"/>
        <v>-0.20000000000000015</v>
      </c>
      <c r="AA294" s="309">
        <f t="shared" si="30"/>
        <v>-0.10000000000000014</v>
      </c>
      <c r="AB294" s="309">
        <f t="shared" si="30"/>
        <v>-1.3877787807814457E-16</v>
      </c>
      <c r="AC294" s="309">
        <f t="shared" si="30"/>
        <v>9.9999999999999867E-2</v>
      </c>
      <c r="AD294" s="309">
        <f t="shared" si="30"/>
        <v>0.19999999999999987</v>
      </c>
      <c r="AE294" s="309">
        <f t="shared" si="30"/>
        <v>0.29999999999999988</v>
      </c>
      <c r="AF294" s="309">
        <f t="shared" si="30"/>
        <v>0.39999999999999991</v>
      </c>
      <c r="AG294" s="309">
        <f t="shared" si="30"/>
        <v>0.49999999999999989</v>
      </c>
      <c r="AH294" s="309">
        <f t="shared" si="30"/>
        <v>0.59999999999999987</v>
      </c>
      <c r="AI294" s="309">
        <f t="shared" si="30"/>
        <v>0.69999999999999984</v>
      </c>
      <c r="AJ294" s="309">
        <f t="shared" si="30"/>
        <v>0.79999999999999982</v>
      </c>
      <c r="AK294" s="309">
        <f t="shared" si="30"/>
        <v>0.8999999999999998</v>
      </c>
      <c r="AL294" s="309">
        <f t="shared" si="30"/>
        <v>0.99999999999999978</v>
      </c>
    </row>
    <row r="295" spans="16:38">
      <c r="P295" s="2" t="s">
        <v>266</v>
      </c>
      <c r="Q295" s="2" t="s">
        <v>346</v>
      </c>
      <c r="R295" s="177">
        <f>COUNTIF($Q251:$BI251,"&gt;-1")+COUNTIF($Q257:$BI257,"&gt;-1")-SUM(S295:AL295)</f>
        <v>0</v>
      </c>
      <c r="S295" s="177">
        <f>COUNTIF($Q251:$BI251,"&gt;-.9")+COUNTIF($Q257:$BI257,"&gt;-.9")-SUM(T295:AL295)</f>
        <v>0</v>
      </c>
      <c r="T295" s="177">
        <f>COUNTIF($Q251:$BI251,"&gt;-.8")+COUNTIF($Q257:$BI257,"&gt;-.8")-SUM(U295:AL295)</f>
        <v>0</v>
      </c>
      <c r="U295" s="177">
        <f>COUNTIF($Q251:$BI251,"&gt;-.7")+COUNTIF($Q257:$BI257,"&gt;-.7")-SUM(V295:AL295)</f>
        <v>0</v>
      </c>
      <c r="V295" s="177">
        <f>COUNTIF($Q251:$BI251,"&gt;-.6")+COUNTIF($Q257:$BI257,"&gt;-.6")-SUM(W295:AL295)</f>
        <v>0</v>
      </c>
      <c r="W295" s="177">
        <f>COUNTIF($Q251:$BI251,"&gt;-.5")+COUNTIF($Q257:$BI257,"&gt;-.5")-SUM(X295:AL295)</f>
        <v>0</v>
      </c>
      <c r="X295" s="177">
        <f>COUNTIF($Q251:$BI251,"&gt;-.4")+COUNTIF($Q257:$BI257,"&gt;-.4")-SUM(Y295:AL295)</f>
        <v>0</v>
      </c>
      <c r="Y295" s="177">
        <f>COUNTIF($Q251:$BI251,"&gt;-.3")+COUNTIF($Q257:$BI257,"&gt;-.3")-SUM(Z295:AL295)</f>
        <v>0</v>
      </c>
      <c r="Z295" s="177">
        <f>COUNTIF($Q251:$BI251,"&gt;-.2")+COUNTIF($Q257:$BI257,"&gt;-.2")-SUM(AA295:AL295)</f>
        <v>0</v>
      </c>
      <c r="AA295" s="177">
        <f>COUNTIF($Q251:$BI251,"&gt;-.1")+COUNTIF($Q257:$BI257,"&gt;-.1")-SUM(AB295:AL295)</f>
        <v>0</v>
      </c>
      <c r="AB295" s="177">
        <f>COUNTIF($Q251:$BI251,"&gt;-0")+COUNTIF($Q257:$BI257,"&gt;0")-SUM(AC295:AL295)</f>
        <v>0</v>
      </c>
      <c r="AC295" s="177">
        <f>COUNTIF($Q251:$BI251,"&gt;.1")+COUNTIF($Q257:$BI257,"&gt;.1")-SUM(AD295:AL295)</f>
        <v>0</v>
      </c>
      <c r="AD295" s="177">
        <f>COUNTIF($Q251:$BI251,"&gt;.2")+COUNTIF($Q257:$BI257,"&gt;.2")-SUM(AE295:AL295)</f>
        <v>0</v>
      </c>
      <c r="AE295" s="177">
        <f>COUNTIF($Q251:$BI251,"&gt;.3")+COUNTIF($Q257:$BI257,"&gt;.3")-SUM(AF295:AL295)</f>
        <v>0</v>
      </c>
      <c r="AF295" s="177">
        <f>COUNTIF($Q251:$BI251,"&gt;.4")+COUNTIF($Q257:$BI257,"&gt;.4")-SUM(AG295:AL295)</f>
        <v>0</v>
      </c>
      <c r="AG295" s="177">
        <f>COUNTIF($Q251:$BI251,"&gt;.5")+COUNTIF($Q257:$BI257,"&gt;.5")-SUM(AH295:AL295)</f>
        <v>0</v>
      </c>
      <c r="AH295" s="177">
        <f>COUNTIF($Q251:$BI251,"&gt;.6")+COUNTIF($Q257:$BI257,"&gt;.6")-SUM(AI295:AL295)</f>
        <v>0</v>
      </c>
      <c r="AI295" s="177">
        <f>COUNTIF($Q251:$BI251,"&gt;.7")+COUNTIF($Q257:$BI257,"&gt;.7")-SUM(AJ295:AL295)</f>
        <v>0</v>
      </c>
      <c r="AJ295" s="177">
        <f>COUNTIF($Q251:$BI251,"&gt;.8")+COUNTIF($Q257:$BI257,"&gt;.8")-SUM(AK295:AL295)</f>
        <v>0</v>
      </c>
      <c r="AK295" s="177">
        <f>COUNTIF($Q251:$BI251,"&gt;.9")+COUNTIF($Q257:$BI257,"&gt;.9")-SUM(AL295:AL295)</f>
        <v>0</v>
      </c>
      <c r="AL295" s="177">
        <f>COUNTIF($Q251:$BI251,"&gt;1")+COUNTIF($Q257:$BI257,"&gt;1")</f>
        <v>0</v>
      </c>
    </row>
    <row r="296" spans="16:38">
      <c r="Q296" s="2" t="s">
        <v>351</v>
      </c>
      <c r="R296" s="177">
        <f>COUNTIF($Q252:$BI252,"&gt;-1")+COUNTIF($Q258:$BI258,"&gt;-1")-SUM(S296:AL296)</f>
        <v>0</v>
      </c>
      <c r="S296" s="177">
        <f>COUNTIF($Q252:$BI252,"&gt;-.9")+COUNTIF($Q258:$BI258,"&gt;-.9")-SUM(T296:AL296)</f>
        <v>0</v>
      </c>
      <c r="T296" s="177">
        <f>COUNTIF($Q252:$BI252,"&gt;-.8")+COUNTIF($Q258:$BI258,"&gt;-.8")-SUM(U296:AL296)</f>
        <v>0</v>
      </c>
      <c r="U296" s="177">
        <f>COUNTIF($Q252:$BI252,"&gt;-.7")+COUNTIF($Q258:$BI258,"&gt;-.7")-SUM(V296:AL296)</f>
        <v>0</v>
      </c>
      <c r="V296" s="177">
        <f>COUNTIF($Q252:$BI252,"&gt;-.6")+COUNTIF($Q258:$BI258,"&gt;-.6")-SUM(W296:AL296)</f>
        <v>0</v>
      </c>
      <c r="W296" s="177">
        <f>COUNTIF($Q252:$BI252,"&gt;-.5")+COUNTIF($Q258:$BI258,"&gt;-.5")-SUM(X296:AL296)</f>
        <v>0</v>
      </c>
      <c r="X296" s="177">
        <f>COUNTIF($Q252:$BI252,"&gt;-.4")+COUNTIF($Q258:$BI258,"&gt;-.4")-SUM(Y296:AL296)</f>
        <v>0</v>
      </c>
      <c r="Y296" s="177">
        <f>COUNTIF($Q252:$BI252,"&gt;-.3")+COUNTIF($Q258:$BI258,"&gt;-.3")-SUM(Z296:AL296)</f>
        <v>0</v>
      </c>
      <c r="Z296" s="177">
        <f>COUNTIF($Q252:$BI252,"&gt;-.2")+COUNTIF($Q258:$BI258,"&gt;-.2")-SUM(AA296:AL296)</f>
        <v>0</v>
      </c>
      <c r="AA296" s="177">
        <f>COUNTIF($Q252:$BI252,"&gt;-.1")+COUNTIF($Q258:$BI258,"&gt;-.1")-SUM(AB296:AL296)</f>
        <v>0</v>
      </c>
      <c r="AB296" s="177">
        <f>COUNTIF($Q252:$BI252,"&gt;-0")+COUNTIF($Q258:$BI258,"&gt;0")-SUM(AC296:AL296)</f>
        <v>0</v>
      </c>
      <c r="AC296" s="177">
        <f>COUNTIF($Q252:$BI252,"&gt;.1")+COUNTIF($Q258:$BI258,"&gt;.1")-SUM(AD296:AL296)</f>
        <v>0</v>
      </c>
      <c r="AD296" s="177">
        <f>COUNTIF($Q252:$BI252,"&gt;.2")+COUNTIF($Q258:$BI258,"&gt;.2")-SUM(AE296:AL296)</f>
        <v>0</v>
      </c>
      <c r="AE296" s="177">
        <f>COUNTIF($Q252:$BI252,"&gt;.3")+COUNTIF($Q258:$BI258,"&gt;.3")-SUM(AF296:AL296)</f>
        <v>0</v>
      </c>
      <c r="AF296" s="177">
        <f>COUNTIF($Q252:$BI252,"&gt;.4")+COUNTIF($Q258:$BI258,"&gt;.4")-SUM(AG296:AL296)</f>
        <v>0</v>
      </c>
      <c r="AG296" s="177">
        <f>COUNTIF($Q252:$BI252,"&gt;.5")+COUNTIF($Q258:$BI258,"&gt;.5")-SUM(AH296:AL296)</f>
        <v>0</v>
      </c>
      <c r="AH296" s="177">
        <f>COUNTIF($Q252:$BI252,"&gt;.6")+COUNTIF($Q258:$BI258,"&gt;.6")-SUM(AI296:AL296)</f>
        <v>0</v>
      </c>
      <c r="AI296" s="177">
        <f>COUNTIF($Q252:$BI252,"&gt;.7")+COUNTIF($Q258:$BI258,"&gt;.7")-SUM(AJ296:AL296)</f>
        <v>0</v>
      </c>
      <c r="AJ296" s="177">
        <f>COUNTIF($Q252:$BI252,"&gt;.8")+COUNTIF($Q258:$BI258,"&gt;.8")-SUM(AK296:AL296)</f>
        <v>0</v>
      </c>
      <c r="AK296" s="177">
        <f>COUNTIF($Q252:$BI252,"&gt;.9")+COUNTIF($Q258:$BI258,"&gt;.9")-SUM(AL296:AL296)</f>
        <v>0</v>
      </c>
      <c r="AL296" s="177">
        <f>COUNTIF($Q252:$BI252,"&gt;1")+COUNTIF($Q258:$BI258,"&gt;1")</f>
        <v>0</v>
      </c>
    </row>
    <row r="297" spans="16:38">
      <c r="Q297" s="2" t="s">
        <v>354</v>
      </c>
      <c r="R297" s="177">
        <f>COUNTIF($Q253:$BI253,"&gt;-1")+COUNTIF($Q259:$BI259,"&gt;-1")-SUM(S297:AL297)</f>
        <v>0</v>
      </c>
      <c r="S297" s="177">
        <f>COUNTIF($Q253:$BI253,"&gt;-.9")+COUNTIF($Q259:$BI259,"&gt;-.9")-SUM(T297:AL297)</f>
        <v>0</v>
      </c>
      <c r="T297" s="177">
        <f>COUNTIF($Q253:$BI253,"&gt;-.8")+COUNTIF($Q259:$BI259,"&gt;-.8")-SUM(U297:AL297)</f>
        <v>0</v>
      </c>
      <c r="U297" s="177">
        <f>COUNTIF($Q253:$BI253,"&gt;-.7")+COUNTIF($Q259:$BI259,"&gt;-.7")-SUM(V297:AL297)</f>
        <v>0</v>
      </c>
      <c r="V297" s="177">
        <f>COUNTIF($Q253:$BI253,"&gt;-.6")+COUNTIF($Q259:$BI259,"&gt;-.6")-SUM(W297:AL297)</f>
        <v>0</v>
      </c>
      <c r="W297" s="177">
        <f>COUNTIF($Q253:$BI253,"&gt;-.5")+COUNTIF($Q259:$BI259,"&gt;-.5")-SUM(X297:AL297)</f>
        <v>0</v>
      </c>
      <c r="X297" s="177">
        <f>COUNTIF($Q253:$BI253,"&gt;-.4")+COUNTIF($Q259:$BI259,"&gt;-.4")-SUM(Y297:AL297)</f>
        <v>0</v>
      </c>
      <c r="Y297" s="177">
        <f>COUNTIF($Q253:$BI253,"&gt;-.3")+COUNTIF($Q259:$BI259,"&gt;-.3")-SUM(Z297:AL297)</f>
        <v>0</v>
      </c>
      <c r="Z297" s="177">
        <f>COUNTIF($Q253:$BI253,"&gt;-.2")+COUNTIF($Q259:$BI259,"&gt;-.2")-SUM(AA297:AL297)</f>
        <v>0</v>
      </c>
      <c r="AA297" s="177">
        <f>COUNTIF($Q253:$BI253,"&gt;-.1")+COUNTIF($Q259:$BI259,"&gt;-.1")-SUM(AB297:AL297)</f>
        <v>0</v>
      </c>
      <c r="AB297" s="177">
        <f>COUNTIF($Q253:$BI253,"&gt;-0")+COUNTIF($Q259:$BI259,"&gt;0")-SUM(AC297:AL297)</f>
        <v>0</v>
      </c>
      <c r="AC297" s="177">
        <f>COUNTIF($Q253:$BI253,"&gt;.1")+COUNTIF($Q259:$BI259,"&gt;.1")-SUM(AD297:AL297)</f>
        <v>0</v>
      </c>
      <c r="AD297" s="177">
        <f>COUNTIF($Q253:$BI253,"&gt;.2")+COUNTIF($Q259:$BI259,"&gt;.2")-SUM(AE297:AL297)</f>
        <v>0</v>
      </c>
      <c r="AE297" s="177">
        <f>COUNTIF($Q253:$BI253,"&gt;.3")+COUNTIF($Q259:$BI259,"&gt;.3")-SUM(AF297:AL297)</f>
        <v>0</v>
      </c>
      <c r="AF297" s="177">
        <f>COUNTIF($Q253:$BI253,"&gt;.4")+COUNTIF($Q259:$BI259,"&gt;.4")-SUM(AG297:AL297)</f>
        <v>0</v>
      </c>
      <c r="AG297" s="177">
        <f>COUNTIF($Q253:$BI253,"&gt;.5")+COUNTIF($Q259:$BI259,"&gt;.5")-SUM(AH297:AL297)</f>
        <v>0</v>
      </c>
      <c r="AH297" s="177">
        <f>COUNTIF($Q253:$BI253,"&gt;.6")+COUNTIF($Q259:$BI259,"&gt;.6")-SUM(AI297:AL297)</f>
        <v>0</v>
      </c>
      <c r="AI297" s="177">
        <f>COUNTIF($Q253:$BI253,"&gt;.7")+COUNTIF($Q259:$BI259,"&gt;.7")-SUM(AJ297:AL297)</f>
        <v>0</v>
      </c>
      <c r="AJ297" s="177">
        <f>COUNTIF($Q253:$BI253,"&gt;.8")+COUNTIF($Q259:$BI259,"&gt;.8")-SUM(AK297:AL297)</f>
        <v>0</v>
      </c>
      <c r="AK297" s="177">
        <f>COUNTIF($Q253:$BI253,"&gt;.9")+COUNTIF($Q259:$BI259,"&gt;.9")-SUM(AL297:AL297)</f>
        <v>0</v>
      </c>
      <c r="AL297" s="177">
        <f>COUNTIF($Q253:$BI253,"&gt;1")+COUNTIF($Q259:$BI259,"&gt;1")</f>
        <v>0</v>
      </c>
    </row>
    <row r="330" spans="2:16">
      <c r="B330" s="2" t="s">
        <v>381</v>
      </c>
      <c r="D330" s="76"/>
      <c r="E330" s="76"/>
      <c r="F330" s="76"/>
      <c r="G330" s="76"/>
      <c r="H330" s="76"/>
      <c r="I330" s="76"/>
      <c r="J330" s="76"/>
      <c r="K330" s="76"/>
      <c r="L330" s="76"/>
      <c r="M330" s="76"/>
    </row>
    <row r="331" spans="2:16">
      <c r="D331" s="150"/>
      <c r="E331" s="150"/>
      <c r="F331" s="150"/>
      <c r="G331" s="150"/>
      <c r="H331" s="150"/>
      <c r="I331" s="150"/>
      <c r="J331" s="150"/>
      <c r="K331" s="150"/>
      <c r="L331" s="150"/>
      <c r="M331" s="150"/>
    </row>
    <row r="335" spans="2:16">
      <c r="P335" s="2" t="s">
        <v>346</v>
      </c>
    </row>
    <row r="336" spans="2:16">
      <c r="P336" s="2" t="s">
        <v>351</v>
      </c>
    </row>
    <row r="337" spans="16:16">
      <c r="P337" s="2" t="s">
        <v>354</v>
      </c>
    </row>
    <row r="361" spans="2:13">
      <c r="B361" s="2" t="s">
        <v>381</v>
      </c>
      <c r="D361" s="76"/>
      <c r="E361" s="76"/>
      <c r="F361" s="76"/>
      <c r="G361" s="76"/>
      <c r="H361" s="76"/>
      <c r="I361" s="76"/>
      <c r="J361" s="76"/>
      <c r="K361" s="76"/>
      <c r="L361" s="76"/>
      <c r="M361" s="76"/>
    </row>
    <row r="362" spans="2:13">
      <c r="D362" s="150"/>
      <c r="E362" s="150"/>
      <c r="F362" s="150"/>
      <c r="G362" s="150"/>
      <c r="H362" s="150"/>
      <c r="I362" s="150"/>
      <c r="J362" s="150"/>
      <c r="K362" s="150"/>
      <c r="L362" s="150"/>
      <c r="M362" s="150"/>
    </row>
    <row r="441" spans="2:13">
      <c r="B441" s="2" t="s">
        <v>381</v>
      </c>
      <c r="D441" s="76"/>
      <c r="E441" s="76"/>
      <c r="F441" s="76"/>
      <c r="G441" s="76"/>
      <c r="H441" s="76"/>
      <c r="I441" s="76"/>
      <c r="J441" s="76"/>
      <c r="K441" s="76"/>
      <c r="L441" s="76"/>
      <c r="M441" s="76"/>
    </row>
    <row r="442" spans="2:13">
      <c r="D442" s="150"/>
      <c r="E442" s="150"/>
      <c r="F442" s="150"/>
      <c r="G442" s="150"/>
      <c r="H442" s="150"/>
      <c r="I442" s="150"/>
      <c r="J442" s="150"/>
      <c r="K442" s="150"/>
      <c r="L442" s="150"/>
      <c r="M442" s="150"/>
    </row>
  </sheetData>
  <customSheetViews>
    <customSheetView guid="{4386EC60-C10A-4757-8A9B-A7E03A340F6B}" showPageBreaks="1" printArea="1" topLeftCell="A7">
      <selection activeCell="Q25" sqref="Q25"/>
      <rowBreaks count="9" manualBreakCount="9">
        <brk id="37" max="13" man="1"/>
        <brk id="81" max="16383" man="1"/>
        <brk id="124" max="16383" man="1"/>
        <brk id="166" max="13" man="1"/>
        <brk id="209" max="16383" man="1"/>
        <brk id="252" max="16383" man="1"/>
        <brk id="295" max="16383" man="1"/>
        <brk id="338" max="16383" man="1"/>
        <brk id="381" max="16383" man="1"/>
      </rowBreaks>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1">
    <mergeCell ref="C1:N1"/>
  </mergeCells>
  <phoneticPr fontId="28" type="noConversion"/>
  <printOptions horizontalCentered="1"/>
  <pageMargins left="0.17" right="0.25" top="0.41" bottom="0.68" header="0.17" footer="0.16"/>
  <pageSetup scale="80" orientation="portrait" r:id="rId2"/>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rowBreaks count="10" manualBreakCount="10">
    <brk id="31" max="13" man="1"/>
    <brk id="74" max="16383" man="1"/>
    <brk id="117" max="16383" man="1"/>
    <brk id="159" max="13" man="1"/>
    <brk id="202" max="16383" man="1"/>
    <brk id="245" max="16383" man="1"/>
    <brk id="288" max="16383" man="1"/>
    <brk id="331" max="16383" man="1"/>
    <brk id="374" max="16383" man="1"/>
    <brk id="417" max="13" man="1"/>
  </rowBreaks>
  <drawing r:id="rId3"/>
  <legacy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13"/>
  </sheetPr>
  <dimension ref="A1:DQ114"/>
  <sheetViews>
    <sheetView view="pageLayout" zoomScaleNormal="100" workbookViewId="0">
      <selection activeCell="C2" sqref="C2"/>
    </sheetView>
  </sheetViews>
  <sheetFormatPr defaultColWidth="9.140625" defaultRowHeight="12.75"/>
  <cols>
    <col min="1" max="1" width="2.140625" style="2" customWidth="1"/>
    <col min="2" max="2" width="6.140625" style="2" customWidth="1"/>
    <col min="3" max="32" width="3.85546875" style="2" customWidth="1"/>
    <col min="33" max="33" width="9.140625" style="8"/>
    <col min="34" max="34" width="11.140625" style="8" customWidth="1"/>
    <col min="35" max="64" width="6.5703125" style="8" customWidth="1"/>
    <col min="65" max="119" width="9.140625" style="8"/>
    <col min="120" max="16384" width="9.140625" style="2"/>
  </cols>
  <sheetData>
    <row r="1" spans="1:64" ht="12.75" customHeight="1">
      <c r="A1" s="724"/>
      <c r="B1" s="720"/>
      <c r="C1" s="720"/>
      <c r="D1" s="1492" t="s">
        <v>659</v>
      </c>
      <c r="E1" s="1492"/>
      <c r="F1" s="1492"/>
      <c r="G1" s="1492"/>
      <c r="H1" s="1492"/>
      <c r="I1" s="1492"/>
      <c r="J1" s="1492"/>
      <c r="K1" s="1492"/>
      <c r="L1" s="1492"/>
      <c r="M1" s="1492"/>
      <c r="N1" s="1492"/>
      <c r="O1" s="1492"/>
      <c r="P1" s="1492"/>
      <c r="Q1" s="1492"/>
      <c r="R1" s="1492"/>
      <c r="S1" s="1492"/>
      <c r="T1" s="1492"/>
      <c r="U1" s="1492"/>
      <c r="V1" s="1492"/>
      <c r="W1" s="1492"/>
      <c r="X1" s="1492"/>
      <c r="Y1" s="1492"/>
      <c r="Z1" s="1492"/>
      <c r="AA1" s="1492"/>
      <c r="AB1" s="1492"/>
      <c r="AC1" s="1492"/>
      <c r="AD1" s="1492"/>
      <c r="AE1" s="1492"/>
      <c r="AF1" s="1493"/>
    </row>
    <row r="2" spans="1:64" ht="12.75" customHeight="1">
      <c r="A2" s="721"/>
      <c r="B2" s="725"/>
      <c r="C2" s="725"/>
      <c r="D2" s="1510"/>
      <c r="E2" s="1510"/>
      <c r="F2" s="1510"/>
      <c r="G2" s="1510"/>
      <c r="H2" s="1510"/>
      <c r="I2" s="1510"/>
      <c r="J2" s="1510"/>
      <c r="K2" s="1510"/>
      <c r="L2" s="1510"/>
      <c r="M2" s="1510"/>
      <c r="N2" s="1510"/>
      <c r="O2" s="1510"/>
      <c r="P2" s="1510"/>
      <c r="Q2" s="1510"/>
      <c r="R2" s="1510"/>
      <c r="S2" s="1510"/>
      <c r="T2" s="1510"/>
      <c r="U2" s="1510"/>
      <c r="V2" s="1510"/>
      <c r="W2" s="1510"/>
      <c r="X2" s="1510"/>
      <c r="Y2" s="1510"/>
      <c r="Z2" s="1510"/>
      <c r="AA2" s="1510"/>
      <c r="AB2" s="1510"/>
      <c r="AC2" s="1510"/>
      <c r="AD2" s="1510"/>
      <c r="AE2" s="1510"/>
      <c r="AF2" s="1511"/>
    </row>
    <row r="3" spans="1:64" ht="24.75" customHeight="1" thickBot="1">
      <c r="A3" s="722"/>
      <c r="B3" s="723"/>
      <c r="C3" s="723"/>
      <c r="D3" s="1512"/>
      <c r="E3" s="1512"/>
      <c r="F3" s="1512"/>
      <c r="G3" s="1512"/>
      <c r="H3" s="1512"/>
      <c r="I3" s="1512"/>
      <c r="J3" s="1512"/>
      <c r="K3" s="1512"/>
      <c r="L3" s="1512"/>
      <c r="M3" s="1512"/>
      <c r="N3" s="1512"/>
      <c r="O3" s="1512"/>
      <c r="P3" s="1512"/>
      <c r="Q3" s="1512"/>
      <c r="R3" s="1512"/>
      <c r="S3" s="1512"/>
      <c r="T3" s="1512"/>
      <c r="U3" s="1512"/>
      <c r="V3" s="1512"/>
      <c r="W3" s="1512"/>
      <c r="X3" s="1512"/>
      <c r="Y3" s="1512"/>
      <c r="Z3" s="1512"/>
      <c r="AA3" s="1512"/>
      <c r="AB3" s="1512"/>
      <c r="AC3" s="1512"/>
      <c r="AD3" s="1512"/>
      <c r="AE3" s="1512"/>
      <c r="AF3" s="1513"/>
    </row>
    <row r="4" spans="1:64" s="10" customFormat="1" ht="11.25">
      <c r="A4" s="1521" t="s">
        <v>539</v>
      </c>
      <c r="B4" s="970"/>
      <c r="C4" s="970"/>
      <c r="D4" s="970"/>
      <c r="E4" s="970"/>
      <c r="F4" s="970"/>
      <c r="G4" s="970"/>
      <c r="H4" s="970"/>
      <c r="I4" s="970"/>
      <c r="J4" s="970"/>
      <c r="K4" s="970"/>
      <c r="L4" s="970"/>
      <c r="M4" s="970"/>
      <c r="N4" s="970"/>
      <c r="O4" s="970"/>
      <c r="P4" s="970"/>
      <c r="Q4" s="970"/>
      <c r="R4" s="970"/>
      <c r="S4" s="1522"/>
      <c r="T4" s="143" t="s">
        <v>408</v>
      </c>
      <c r="U4" s="716"/>
      <c r="V4" s="716"/>
      <c r="W4" s="716"/>
      <c r="X4" s="716"/>
      <c r="Y4" s="716"/>
      <c r="Z4" s="716"/>
      <c r="AA4" s="716"/>
      <c r="AB4" s="716"/>
      <c r="AC4" s="330"/>
      <c r="AD4" s="143" t="s">
        <v>409</v>
      </c>
      <c r="AE4" s="716"/>
      <c r="AF4" s="330"/>
    </row>
    <row r="5" spans="1:64">
      <c r="A5" s="1523" t="s">
        <v>410</v>
      </c>
      <c r="B5" s="1524"/>
      <c r="C5" s="1524"/>
      <c r="D5" s="1524"/>
      <c r="E5" s="1524"/>
      <c r="F5" s="1524"/>
      <c r="G5" s="1524"/>
      <c r="H5" s="1524"/>
      <c r="I5" s="1524"/>
      <c r="J5" s="1524"/>
      <c r="K5" s="1524"/>
      <c r="L5" s="1524"/>
      <c r="M5" s="1524"/>
      <c r="N5" s="1524"/>
      <c r="O5" s="1524"/>
      <c r="P5" s="1524"/>
      <c r="Q5" s="1524"/>
      <c r="R5" s="1524"/>
      <c r="S5" s="1525"/>
      <c r="T5" s="1448" t="str">
        <f>INTRO!$C$20</f>
        <v>PART NUMBER</v>
      </c>
      <c r="U5" s="1449"/>
      <c r="V5" s="1449"/>
      <c r="W5" s="1449"/>
      <c r="X5" s="1449"/>
      <c r="Y5" s="1449"/>
      <c r="Z5" s="1449"/>
      <c r="AA5" s="1449"/>
      <c r="AB5" s="1449"/>
      <c r="AC5" s="1450"/>
      <c r="AD5" s="75"/>
      <c r="AE5" s="76"/>
      <c r="AF5" s="77"/>
    </row>
    <row r="6" spans="1:64" s="10" customFormat="1" ht="11.25">
      <c r="A6" s="121" t="s">
        <v>411</v>
      </c>
      <c r="B6" s="122"/>
      <c r="C6" s="122"/>
      <c r="D6" s="122"/>
      <c r="E6" s="122"/>
      <c r="F6" s="122"/>
      <c r="G6" s="122"/>
      <c r="H6" s="122"/>
      <c r="I6" s="122"/>
      <c r="J6" s="122"/>
      <c r="K6" s="122"/>
      <c r="L6" s="123"/>
      <c r="M6" s="121" t="s">
        <v>412</v>
      </c>
      <c r="N6" s="122"/>
      <c r="O6" s="122"/>
      <c r="P6" s="122"/>
      <c r="Q6" s="122"/>
      <c r="R6" s="122"/>
      <c r="S6" s="122"/>
      <c r="T6" s="122"/>
      <c r="U6" s="122"/>
      <c r="V6" s="122"/>
      <c r="W6" s="123"/>
      <c r="X6" s="121" t="s">
        <v>413</v>
      </c>
      <c r="Y6" s="122"/>
      <c r="Z6" s="122"/>
      <c r="AA6" s="122"/>
      <c r="AB6" s="122"/>
      <c r="AC6" s="122"/>
      <c r="AD6" s="122"/>
      <c r="AE6" s="122"/>
      <c r="AF6" s="123"/>
    </row>
    <row r="7" spans="1:64">
      <c r="A7" s="1448" t="str">
        <f>INTRO!$C$19</f>
        <v>PART NAME</v>
      </c>
      <c r="B7" s="1449"/>
      <c r="C7" s="1449"/>
      <c r="D7" s="1449"/>
      <c r="E7" s="1449"/>
      <c r="F7" s="1449"/>
      <c r="G7" s="1449"/>
      <c r="H7" s="1449"/>
      <c r="I7" s="1449"/>
      <c r="J7" s="1449"/>
      <c r="K7" s="1449"/>
      <c r="L7" s="1450"/>
      <c r="M7" s="75"/>
      <c r="N7" s="76"/>
      <c r="O7" s="76"/>
      <c r="P7" s="76"/>
      <c r="Q7" s="76"/>
      <c r="R7" s="76"/>
      <c r="S7" s="76"/>
      <c r="T7" s="76"/>
      <c r="U7" s="76"/>
      <c r="V7" s="76"/>
      <c r="W7" s="77"/>
      <c r="X7" s="75"/>
      <c r="Y7" s="76"/>
      <c r="Z7" s="76"/>
      <c r="AA7" s="76"/>
      <c r="AB7" s="76"/>
      <c r="AC7" s="76"/>
      <c r="AD7" s="76"/>
      <c r="AE7" s="76"/>
      <c r="AF7" s="77"/>
    </row>
    <row r="8" spans="1:64" s="10" customFormat="1" ht="11.25">
      <c r="A8" s="121" t="s">
        <v>414</v>
      </c>
      <c r="B8" s="122"/>
      <c r="C8" s="122"/>
      <c r="D8" s="122"/>
      <c r="E8" s="121" t="s">
        <v>415</v>
      </c>
      <c r="F8" s="122"/>
      <c r="G8" s="122"/>
      <c r="H8" s="122"/>
      <c r="I8" s="123"/>
      <c r="J8" s="121" t="s">
        <v>416</v>
      </c>
      <c r="K8" s="122"/>
      <c r="L8" s="122"/>
      <c r="M8" s="122"/>
      <c r="N8" s="123"/>
      <c r="O8" s="121" t="s">
        <v>417</v>
      </c>
      <c r="P8" s="122"/>
      <c r="Q8" s="122"/>
      <c r="R8" s="123"/>
      <c r="S8" s="121" t="s">
        <v>418</v>
      </c>
      <c r="T8" s="122"/>
      <c r="U8" s="122"/>
      <c r="V8" s="123"/>
      <c r="W8" s="121" t="s">
        <v>419</v>
      </c>
      <c r="X8" s="122"/>
      <c r="Y8" s="122"/>
      <c r="Z8" s="122"/>
      <c r="AA8" s="123"/>
      <c r="AB8" s="121" t="s">
        <v>420</v>
      </c>
      <c r="AC8" s="122"/>
      <c r="AD8" s="122"/>
      <c r="AE8" s="122"/>
      <c r="AF8" s="123"/>
    </row>
    <row r="9" spans="1:64" s="161" customFormat="1">
      <c r="A9" s="75"/>
      <c r="B9" s="76"/>
      <c r="C9" s="76"/>
      <c r="D9" s="76"/>
      <c r="E9" s="75"/>
      <c r="F9" s="76"/>
      <c r="G9" s="76"/>
      <c r="H9" s="76"/>
      <c r="I9" s="77"/>
      <c r="J9" s="75"/>
      <c r="K9" s="76"/>
      <c r="L9" s="76"/>
      <c r="M9" s="76"/>
      <c r="N9" s="77"/>
      <c r="O9" s="75"/>
      <c r="P9" s="76"/>
      <c r="Q9" s="76"/>
      <c r="R9" s="77"/>
      <c r="S9" s="75"/>
      <c r="T9" s="76"/>
      <c r="U9" s="76"/>
      <c r="V9" s="77"/>
      <c r="W9" s="75"/>
      <c r="X9" s="76"/>
      <c r="Y9" s="76"/>
      <c r="Z9" s="76"/>
      <c r="AA9" s="77"/>
      <c r="AB9" s="75"/>
      <c r="AC9" s="76"/>
      <c r="AD9" s="76"/>
      <c r="AE9" s="76"/>
      <c r="AF9" s="77"/>
    </row>
    <row r="10" spans="1:64" ht="6.75" customHeight="1"/>
    <row r="11" spans="1:64">
      <c r="B11" s="331" t="s">
        <v>540</v>
      </c>
      <c r="C11" s="1531" t="str">
        <f>IF(C55&lt;&gt;"",AVERAGE(C61:AF61),"")</f>
        <v/>
      </c>
      <c r="D11" s="1531"/>
      <c r="E11" s="332"/>
      <c r="F11" s="333" t="s">
        <v>421</v>
      </c>
      <c r="G11" s="333"/>
      <c r="H11" s="1531" t="str">
        <f>IF(C11&lt;&gt;"",C11+AI19*C32,"")</f>
        <v/>
      </c>
      <c r="I11" s="1531"/>
      <c r="J11" s="332"/>
      <c r="K11" s="333" t="s">
        <v>422</v>
      </c>
      <c r="L11" s="333"/>
      <c r="M11" s="1531" t="str">
        <f>IF(C11&lt;&gt;"",C11-AI19*C32,"")</f>
        <v/>
      </c>
      <c r="N11" s="1532"/>
      <c r="S11" s="334" t="s">
        <v>423</v>
      </c>
      <c r="AH11" s="8" t="s">
        <v>424</v>
      </c>
    </row>
    <row r="12" spans="1:64">
      <c r="C12" s="309"/>
      <c r="D12" s="309"/>
      <c r="E12" s="309"/>
      <c r="F12" s="309"/>
      <c r="G12" s="309"/>
      <c r="H12" s="309"/>
      <c r="I12" s="309"/>
      <c r="J12" s="309"/>
      <c r="K12" s="309"/>
      <c r="L12" s="309"/>
      <c r="M12" s="309"/>
      <c r="N12" s="309"/>
    </row>
    <row r="13" spans="1:64">
      <c r="C13" s="309"/>
      <c r="D13" s="309"/>
      <c r="E13" s="309"/>
      <c r="F13" s="309"/>
      <c r="G13" s="309"/>
      <c r="H13" s="309"/>
      <c r="I13" s="309"/>
      <c r="J13" s="309"/>
      <c r="K13" s="309"/>
      <c r="L13" s="309"/>
      <c r="M13" s="309"/>
      <c r="N13" s="309"/>
      <c r="AH13" s="8" t="s">
        <v>425</v>
      </c>
      <c r="AI13" s="200">
        <v>1</v>
      </c>
      <c r="AJ13" s="200">
        <f t="shared" ref="AJ13:BL13" si="0">AI13+1</f>
        <v>2</v>
      </c>
      <c r="AK13" s="200">
        <f t="shared" si="0"/>
        <v>3</v>
      </c>
      <c r="AL13" s="200">
        <f t="shared" si="0"/>
        <v>4</v>
      </c>
      <c r="AM13" s="200">
        <f t="shared" si="0"/>
        <v>5</v>
      </c>
      <c r="AN13" s="200">
        <f t="shared" si="0"/>
        <v>6</v>
      </c>
      <c r="AO13" s="200">
        <f t="shared" si="0"/>
        <v>7</v>
      </c>
      <c r="AP13" s="200">
        <f t="shared" si="0"/>
        <v>8</v>
      </c>
      <c r="AQ13" s="200">
        <f t="shared" si="0"/>
        <v>9</v>
      </c>
      <c r="AR13" s="200">
        <f t="shared" si="0"/>
        <v>10</v>
      </c>
      <c r="AS13" s="200">
        <f t="shared" si="0"/>
        <v>11</v>
      </c>
      <c r="AT13" s="200">
        <f t="shared" si="0"/>
        <v>12</v>
      </c>
      <c r="AU13" s="200">
        <f t="shared" si="0"/>
        <v>13</v>
      </c>
      <c r="AV13" s="200">
        <f t="shared" si="0"/>
        <v>14</v>
      </c>
      <c r="AW13" s="200">
        <f t="shared" si="0"/>
        <v>15</v>
      </c>
      <c r="AX13" s="200">
        <f t="shared" si="0"/>
        <v>16</v>
      </c>
      <c r="AY13" s="200">
        <f t="shared" si="0"/>
        <v>17</v>
      </c>
      <c r="AZ13" s="200">
        <f t="shared" si="0"/>
        <v>18</v>
      </c>
      <c r="BA13" s="200">
        <f t="shared" si="0"/>
        <v>19</v>
      </c>
      <c r="BB13" s="200">
        <f t="shared" si="0"/>
        <v>20</v>
      </c>
      <c r="BC13" s="200">
        <f t="shared" si="0"/>
        <v>21</v>
      </c>
      <c r="BD13" s="200">
        <f t="shared" si="0"/>
        <v>22</v>
      </c>
      <c r="BE13" s="200">
        <f t="shared" si="0"/>
        <v>23</v>
      </c>
      <c r="BF13" s="200">
        <f t="shared" si="0"/>
        <v>24</v>
      </c>
      <c r="BG13" s="200">
        <f t="shared" si="0"/>
        <v>25</v>
      </c>
      <c r="BH13" s="200">
        <f t="shared" si="0"/>
        <v>26</v>
      </c>
      <c r="BI13" s="200">
        <f t="shared" si="0"/>
        <v>27</v>
      </c>
      <c r="BJ13" s="200">
        <f t="shared" si="0"/>
        <v>28</v>
      </c>
      <c r="BK13" s="200">
        <f t="shared" si="0"/>
        <v>29</v>
      </c>
      <c r="BL13" s="200">
        <f t="shared" si="0"/>
        <v>30</v>
      </c>
    </row>
    <row r="14" spans="1:64">
      <c r="C14" s="309"/>
      <c r="D14" s="309"/>
      <c r="E14" s="309"/>
      <c r="F14" s="309"/>
      <c r="G14" s="309"/>
      <c r="H14" s="309"/>
      <c r="I14" s="309"/>
      <c r="J14" s="309"/>
      <c r="K14" s="309"/>
      <c r="L14" s="309"/>
      <c r="M14" s="309"/>
      <c r="N14" s="309"/>
      <c r="AH14" s="8" t="s">
        <v>426</v>
      </c>
      <c r="AI14" s="329" t="str">
        <f t="shared" ref="AI14:BL14" si="1">$H$11</f>
        <v/>
      </c>
      <c r="AJ14" s="329" t="str">
        <f t="shared" si="1"/>
        <v/>
      </c>
      <c r="AK14" s="329" t="str">
        <f t="shared" si="1"/>
        <v/>
      </c>
      <c r="AL14" s="329" t="str">
        <f t="shared" si="1"/>
        <v/>
      </c>
      <c r="AM14" s="329" t="str">
        <f t="shared" si="1"/>
        <v/>
      </c>
      <c r="AN14" s="329" t="str">
        <f t="shared" si="1"/>
        <v/>
      </c>
      <c r="AO14" s="329" t="str">
        <f t="shared" si="1"/>
        <v/>
      </c>
      <c r="AP14" s="329" t="str">
        <f t="shared" si="1"/>
        <v/>
      </c>
      <c r="AQ14" s="329" t="str">
        <f t="shared" si="1"/>
        <v/>
      </c>
      <c r="AR14" s="329" t="str">
        <f t="shared" si="1"/>
        <v/>
      </c>
      <c r="AS14" s="329" t="str">
        <f t="shared" si="1"/>
        <v/>
      </c>
      <c r="AT14" s="329" t="str">
        <f t="shared" si="1"/>
        <v/>
      </c>
      <c r="AU14" s="329" t="str">
        <f t="shared" si="1"/>
        <v/>
      </c>
      <c r="AV14" s="329" t="str">
        <f t="shared" si="1"/>
        <v/>
      </c>
      <c r="AW14" s="329" t="str">
        <f t="shared" si="1"/>
        <v/>
      </c>
      <c r="AX14" s="329" t="str">
        <f t="shared" si="1"/>
        <v/>
      </c>
      <c r="AY14" s="329" t="str">
        <f t="shared" si="1"/>
        <v/>
      </c>
      <c r="AZ14" s="329" t="str">
        <f t="shared" si="1"/>
        <v/>
      </c>
      <c r="BA14" s="329" t="str">
        <f t="shared" si="1"/>
        <v/>
      </c>
      <c r="BB14" s="329" t="str">
        <f t="shared" si="1"/>
        <v/>
      </c>
      <c r="BC14" s="329" t="str">
        <f t="shared" si="1"/>
        <v/>
      </c>
      <c r="BD14" s="329" t="str">
        <f t="shared" si="1"/>
        <v/>
      </c>
      <c r="BE14" s="329" t="str">
        <f t="shared" si="1"/>
        <v/>
      </c>
      <c r="BF14" s="329" t="str">
        <f t="shared" si="1"/>
        <v/>
      </c>
      <c r="BG14" s="329" t="str">
        <f t="shared" si="1"/>
        <v/>
      </c>
      <c r="BH14" s="329" t="str">
        <f t="shared" si="1"/>
        <v/>
      </c>
      <c r="BI14" s="329" t="str">
        <f t="shared" si="1"/>
        <v/>
      </c>
      <c r="BJ14" s="329" t="str">
        <f t="shared" si="1"/>
        <v/>
      </c>
      <c r="BK14" s="329" t="str">
        <f t="shared" si="1"/>
        <v/>
      </c>
      <c r="BL14" s="329" t="str">
        <f t="shared" si="1"/>
        <v/>
      </c>
    </row>
    <row r="15" spans="1:64">
      <c r="C15" s="309"/>
      <c r="D15" s="309"/>
      <c r="E15" s="309"/>
      <c r="F15" s="309"/>
      <c r="G15" s="309"/>
      <c r="H15" s="309"/>
      <c r="I15" s="309"/>
      <c r="J15" s="309"/>
      <c r="K15" s="309"/>
      <c r="L15" s="309"/>
      <c r="M15" s="309"/>
      <c r="N15" s="309"/>
      <c r="AH15" s="8" t="s">
        <v>287</v>
      </c>
      <c r="AI15" s="329" t="str">
        <f t="shared" ref="AI15:BL15" si="2">$C$11</f>
        <v/>
      </c>
      <c r="AJ15" s="329" t="str">
        <f t="shared" si="2"/>
        <v/>
      </c>
      <c r="AK15" s="329" t="str">
        <f t="shared" si="2"/>
        <v/>
      </c>
      <c r="AL15" s="329" t="str">
        <f t="shared" si="2"/>
        <v/>
      </c>
      <c r="AM15" s="329" t="str">
        <f t="shared" si="2"/>
        <v/>
      </c>
      <c r="AN15" s="329" t="str">
        <f t="shared" si="2"/>
        <v/>
      </c>
      <c r="AO15" s="329" t="str">
        <f t="shared" si="2"/>
        <v/>
      </c>
      <c r="AP15" s="329" t="str">
        <f t="shared" si="2"/>
        <v/>
      </c>
      <c r="AQ15" s="329" t="str">
        <f t="shared" si="2"/>
        <v/>
      </c>
      <c r="AR15" s="329" t="str">
        <f t="shared" si="2"/>
        <v/>
      </c>
      <c r="AS15" s="329" t="str">
        <f t="shared" si="2"/>
        <v/>
      </c>
      <c r="AT15" s="329" t="str">
        <f t="shared" si="2"/>
        <v/>
      </c>
      <c r="AU15" s="329" t="str">
        <f t="shared" si="2"/>
        <v/>
      </c>
      <c r="AV15" s="329" t="str">
        <f t="shared" si="2"/>
        <v/>
      </c>
      <c r="AW15" s="329" t="str">
        <f t="shared" si="2"/>
        <v/>
      </c>
      <c r="AX15" s="329" t="str">
        <f t="shared" si="2"/>
        <v/>
      </c>
      <c r="AY15" s="329" t="str">
        <f t="shared" si="2"/>
        <v/>
      </c>
      <c r="AZ15" s="329" t="str">
        <f t="shared" si="2"/>
        <v/>
      </c>
      <c r="BA15" s="329" t="str">
        <f t="shared" si="2"/>
        <v/>
      </c>
      <c r="BB15" s="329" t="str">
        <f t="shared" si="2"/>
        <v/>
      </c>
      <c r="BC15" s="329" t="str">
        <f t="shared" si="2"/>
        <v/>
      </c>
      <c r="BD15" s="329" t="str">
        <f t="shared" si="2"/>
        <v/>
      </c>
      <c r="BE15" s="329" t="str">
        <f t="shared" si="2"/>
        <v/>
      </c>
      <c r="BF15" s="329" t="str">
        <f t="shared" si="2"/>
        <v/>
      </c>
      <c r="BG15" s="329" t="str">
        <f t="shared" si="2"/>
        <v/>
      </c>
      <c r="BH15" s="329" t="str">
        <f t="shared" si="2"/>
        <v/>
      </c>
      <c r="BI15" s="329" t="str">
        <f t="shared" si="2"/>
        <v/>
      </c>
      <c r="BJ15" s="329" t="str">
        <f t="shared" si="2"/>
        <v/>
      </c>
      <c r="BK15" s="329" t="str">
        <f t="shared" si="2"/>
        <v/>
      </c>
      <c r="BL15" s="329" t="str">
        <f t="shared" si="2"/>
        <v/>
      </c>
    </row>
    <row r="16" spans="1:64">
      <c r="C16" s="309"/>
      <c r="D16" s="309"/>
      <c r="E16" s="309"/>
      <c r="F16" s="309"/>
      <c r="G16" s="309"/>
      <c r="H16" s="309"/>
      <c r="I16" s="309"/>
      <c r="J16" s="309"/>
      <c r="K16" s="309"/>
      <c r="L16" s="309"/>
      <c r="M16" s="309"/>
      <c r="N16" s="309"/>
      <c r="AH16" s="8" t="s">
        <v>427</v>
      </c>
      <c r="AI16" s="329" t="str">
        <f>C61</f>
        <v/>
      </c>
      <c r="AJ16" s="329" t="str">
        <f t="shared" ref="AJ16:BL16" si="3">IF(D55&lt;&gt;"",D61,AJ15)</f>
        <v/>
      </c>
      <c r="AK16" s="329" t="str">
        <f t="shared" si="3"/>
        <v/>
      </c>
      <c r="AL16" s="329" t="str">
        <f t="shared" si="3"/>
        <v/>
      </c>
      <c r="AM16" s="329" t="str">
        <f t="shared" si="3"/>
        <v/>
      </c>
      <c r="AN16" s="329" t="str">
        <f t="shared" si="3"/>
        <v/>
      </c>
      <c r="AO16" s="329" t="str">
        <f t="shared" si="3"/>
        <v/>
      </c>
      <c r="AP16" s="329" t="str">
        <f t="shared" si="3"/>
        <v/>
      </c>
      <c r="AQ16" s="329" t="str">
        <f t="shared" si="3"/>
        <v/>
      </c>
      <c r="AR16" s="329" t="str">
        <f t="shared" si="3"/>
        <v/>
      </c>
      <c r="AS16" s="329" t="str">
        <f t="shared" si="3"/>
        <v/>
      </c>
      <c r="AT16" s="329" t="str">
        <f t="shared" si="3"/>
        <v/>
      </c>
      <c r="AU16" s="329" t="str">
        <f t="shared" si="3"/>
        <v/>
      </c>
      <c r="AV16" s="329" t="str">
        <f t="shared" si="3"/>
        <v/>
      </c>
      <c r="AW16" s="329" t="str">
        <f t="shared" si="3"/>
        <v/>
      </c>
      <c r="AX16" s="329" t="str">
        <f t="shared" si="3"/>
        <v/>
      </c>
      <c r="AY16" s="329" t="str">
        <f t="shared" si="3"/>
        <v/>
      </c>
      <c r="AZ16" s="329" t="str">
        <f t="shared" si="3"/>
        <v/>
      </c>
      <c r="BA16" s="329" t="str">
        <f t="shared" si="3"/>
        <v/>
      </c>
      <c r="BB16" s="329" t="str">
        <f t="shared" si="3"/>
        <v/>
      </c>
      <c r="BC16" s="329" t="str">
        <f t="shared" si="3"/>
        <v/>
      </c>
      <c r="BD16" s="329" t="str">
        <f t="shared" si="3"/>
        <v/>
      </c>
      <c r="BE16" s="329" t="str">
        <f t="shared" si="3"/>
        <v/>
      </c>
      <c r="BF16" s="329" t="str">
        <f t="shared" si="3"/>
        <v/>
      </c>
      <c r="BG16" s="329" t="str">
        <f t="shared" si="3"/>
        <v/>
      </c>
      <c r="BH16" s="329" t="str">
        <f t="shared" si="3"/>
        <v/>
      </c>
      <c r="BI16" s="329" t="str">
        <f t="shared" si="3"/>
        <v/>
      </c>
      <c r="BJ16" s="329" t="str">
        <f t="shared" si="3"/>
        <v/>
      </c>
      <c r="BK16" s="329" t="str">
        <f t="shared" si="3"/>
        <v/>
      </c>
      <c r="BL16" s="329" t="str">
        <f t="shared" si="3"/>
        <v/>
      </c>
    </row>
    <row r="17" spans="2:119">
      <c r="C17" s="309"/>
      <c r="D17" s="309"/>
      <c r="E17" s="309"/>
      <c r="F17" s="309"/>
      <c r="G17" s="309"/>
      <c r="H17" s="309"/>
      <c r="I17" s="309"/>
      <c r="J17" s="309"/>
      <c r="K17" s="309"/>
      <c r="L17" s="309"/>
      <c r="M17" s="309"/>
      <c r="N17" s="309"/>
      <c r="AH17" s="8" t="s">
        <v>428</v>
      </c>
      <c r="AI17" s="329" t="str">
        <f t="shared" ref="AI17:BL17" si="4">$M$11</f>
        <v/>
      </c>
      <c r="AJ17" s="329" t="str">
        <f t="shared" si="4"/>
        <v/>
      </c>
      <c r="AK17" s="329" t="str">
        <f t="shared" si="4"/>
        <v/>
      </c>
      <c r="AL17" s="329" t="str">
        <f t="shared" si="4"/>
        <v/>
      </c>
      <c r="AM17" s="329" t="str">
        <f t="shared" si="4"/>
        <v/>
      </c>
      <c r="AN17" s="329" t="str">
        <f t="shared" si="4"/>
        <v/>
      </c>
      <c r="AO17" s="329" t="str">
        <f t="shared" si="4"/>
        <v/>
      </c>
      <c r="AP17" s="329" t="str">
        <f t="shared" si="4"/>
        <v/>
      </c>
      <c r="AQ17" s="329" t="str">
        <f t="shared" si="4"/>
        <v/>
      </c>
      <c r="AR17" s="329" t="str">
        <f t="shared" si="4"/>
        <v/>
      </c>
      <c r="AS17" s="329" t="str">
        <f t="shared" si="4"/>
        <v/>
      </c>
      <c r="AT17" s="329" t="str">
        <f t="shared" si="4"/>
        <v/>
      </c>
      <c r="AU17" s="329" t="str">
        <f t="shared" si="4"/>
        <v/>
      </c>
      <c r="AV17" s="329" t="str">
        <f t="shared" si="4"/>
        <v/>
      </c>
      <c r="AW17" s="329" t="str">
        <f t="shared" si="4"/>
        <v/>
      </c>
      <c r="AX17" s="329" t="str">
        <f t="shared" si="4"/>
        <v/>
      </c>
      <c r="AY17" s="329" t="str">
        <f t="shared" si="4"/>
        <v/>
      </c>
      <c r="AZ17" s="329" t="str">
        <f t="shared" si="4"/>
        <v/>
      </c>
      <c r="BA17" s="329" t="str">
        <f t="shared" si="4"/>
        <v/>
      </c>
      <c r="BB17" s="329" t="str">
        <f t="shared" si="4"/>
        <v/>
      </c>
      <c r="BC17" s="329" t="str">
        <f t="shared" si="4"/>
        <v/>
      </c>
      <c r="BD17" s="329" t="str">
        <f t="shared" si="4"/>
        <v/>
      </c>
      <c r="BE17" s="329" t="str">
        <f t="shared" si="4"/>
        <v/>
      </c>
      <c r="BF17" s="329" t="str">
        <f t="shared" si="4"/>
        <v/>
      </c>
      <c r="BG17" s="329" t="str">
        <f t="shared" si="4"/>
        <v/>
      </c>
      <c r="BH17" s="329" t="str">
        <f t="shared" si="4"/>
        <v/>
      </c>
      <c r="BI17" s="329" t="str">
        <f t="shared" si="4"/>
        <v/>
      </c>
      <c r="BJ17" s="329" t="str">
        <f t="shared" si="4"/>
        <v/>
      </c>
      <c r="BK17" s="329" t="str">
        <f t="shared" si="4"/>
        <v/>
      </c>
      <c r="BL17" s="329" t="str">
        <f t="shared" si="4"/>
        <v/>
      </c>
    </row>
    <row r="18" spans="2:119">
      <c r="C18" s="309"/>
      <c r="D18" s="309"/>
      <c r="E18" s="309"/>
      <c r="F18" s="309"/>
      <c r="G18" s="309"/>
      <c r="H18" s="309"/>
      <c r="I18" s="309"/>
      <c r="J18" s="309"/>
      <c r="K18" s="309"/>
      <c r="L18" s="309"/>
      <c r="M18" s="309"/>
      <c r="N18" s="309"/>
    </row>
    <row r="19" spans="2:119" ht="15.75">
      <c r="C19" s="309"/>
      <c r="D19" s="309"/>
      <c r="E19" s="309"/>
      <c r="F19" s="309"/>
      <c r="G19" s="309"/>
      <c r="H19" s="309"/>
      <c r="I19" s="309"/>
      <c r="J19" s="309"/>
      <c r="K19" s="309"/>
      <c r="L19" s="309"/>
      <c r="M19" s="309"/>
      <c r="N19" s="309"/>
      <c r="AH19" s="8" t="s">
        <v>541</v>
      </c>
      <c r="AI19" s="8">
        <f>IF(COUNT(C55:C59)=5,0.577,IF(COUNT(C55:C59)=4,0.729,IF(COUNT(C55:C59)=3,1.023,1.88)))</f>
        <v>1.88</v>
      </c>
    </row>
    <row r="20" spans="2:119">
      <c r="C20" s="309"/>
      <c r="D20" s="309"/>
      <c r="E20" s="309"/>
      <c r="F20" s="309"/>
      <c r="G20" s="309"/>
      <c r="H20" s="309"/>
      <c r="I20" s="309"/>
      <c r="J20" s="309"/>
      <c r="K20" s="309"/>
      <c r="L20" s="309"/>
      <c r="M20" s="309"/>
      <c r="N20" s="309"/>
    </row>
    <row r="21" spans="2:119">
      <c r="C21" s="309"/>
      <c r="D21" s="309"/>
      <c r="E21" s="309"/>
      <c r="F21" s="309"/>
      <c r="G21" s="309"/>
      <c r="H21" s="309"/>
      <c r="I21" s="309"/>
      <c r="J21" s="309"/>
      <c r="K21" s="309"/>
      <c r="L21" s="309"/>
      <c r="M21" s="309"/>
      <c r="N21" s="309"/>
    </row>
    <row r="22" spans="2:119">
      <c r="C22" s="309"/>
      <c r="D22" s="309"/>
      <c r="E22" s="309"/>
      <c r="F22" s="309"/>
      <c r="G22" s="309"/>
      <c r="H22" s="309"/>
      <c r="I22" s="309"/>
      <c r="J22" s="309"/>
      <c r="K22" s="309"/>
      <c r="L22" s="309"/>
      <c r="M22" s="309"/>
      <c r="N22" s="309"/>
    </row>
    <row r="23" spans="2:119">
      <c r="C23" s="309"/>
      <c r="D23" s="309"/>
      <c r="E23" s="309"/>
      <c r="F23" s="309"/>
      <c r="G23" s="309"/>
      <c r="H23" s="309"/>
      <c r="I23" s="309"/>
      <c r="J23" s="309"/>
      <c r="K23" s="309"/>
      <c r="L23" s="309"/>
      <c r="M23" s="309"/>
      <c r="N23" s="309"/>
    </row>
    <row r="24" spans="2:119">
      <c r="C24" s="309"/>
      <c r="D24" s="309"/>
      <c r="E24" s="309"/>
      <c r="F24" s="309"/>
      <c r="G24" s="309"/>
      <c r="H24" s="309"/>
      <c r="I24" s="309"/>
      <c r="J24" s="309"/>
      <c r="K24" s="309"/>
      <c r="L24" s="309"/>
      <c r="M24" s="309"/>
      <c r="N24" s="309"/>
    </row>
    <row r="25" spans="2:119">
      <c r="C25" s="309"/>
      <c r="D25" s="309"/>
      <c r="E25" s="309"/>
      <c r="F25" s="309"/>
      <c r="G25" s="309"/>
      <c r="H25" s="309"/>
      <c r="I25" s="309"/>
      <c r="J25" s="309"/>
      <c r="K25" s="309"/>
      <c r="L25" s="309"/>
      <c r="M25" s="309"/>
      <c r="N25" s="309"/>
    </row>
    <row r="26" spans="2:119">
      <c r="C26" s="309"/>
      <c r="D26" s="309"/>
      <c r="E26" s="309"/>
      <c r="F26" s="309"/>
      <c r="G26" s="309"/>
      <c r="H26" s="309"/>
      <c r="I26" s="309"/>
      <c r="J26" s="309"/>
      <c r="K26" s="309"/>
      <c r="L26" s="309"/>
      <c r="M26" s="309"/>
      <c r="N26" s="309"/>
    </row>
    <row r="27" spans="2:119">
      <c r="C27" s="309"/>
      <c r="D27" s="309"/>
      <c r="E27" s="309"/>
      <c r="F27" s="309"/>
      <c r="G27" s="309"/>
      <c r="H27" s="309"/>
      <c r="I27" s="309"/>
      <c r="J27" s="309"/>
      <c r="K27" s="309"/>
      <c r="L27" s="309"/>
      <c r="M27" s="309"/>
      <c r="N27" s="309"/>
    </row>
    <row r="28" spans="2:119">
      <c r="C28" s="309"/>
      <c r="D28" s="309"/>
      <c r="E28" s="309"/>
      <c r="F28" s="309"/>
      <c r="G28" s="309"/>
      <c r="H28" s="309"/>
      <c r="I28" s="309"/>
      <c r="J28" s="309"/>
      <c r="K28" s="309"/>
      <c r="L28" s="309"/>
      <c r="M28" s="309"/>
      <c r="N28" s="309"/>
    </row>
    <row r="29" spans="2:119">
      <c r="C29" s="309"/>
      <c r="D29" s="309"/>
      <c r="E29" s="309"/>
      <c r="F29" s="309"/>
      <c r="G29" s="309"/>
      <c r="H29" s="309"/>
      <c r="I29" s="309"/>
      <c r="J29" s="309"/>
      <c r="K29" s="309"/>
      <c r="L29" s="309"/>
      <c r="M29" s="309"/>
      <c r="N29" s="309"/>
    </row>
    <row r="30" spans="2:119">
      <c r="C30" s="309"/>
      <c r="D30" s="309"/>
      <c r="E30" s="309"/>
      <c r="F30" s="309"/>
      <c r="G30" s="309"/>
      <c r="H30" s="309"/>
      <c r="I30" s="309"/>
      <c r="J30" s="309"/>
      <c r="K30" s="309"/>
      <c r="L30" s="309"/>
      <c r="M30" s="309"/>
      <c r="N30" s="309"/>
    </row>
    <row r="31" spans="2:119">
      <c r="C31" s="309"/>
      <c r="D31" s="309"/>
      <c r="E31" s="309"/>
      <c r="F31" s="309"/>
      <c r="G31" s="309"/>
      <c r="H31" s="309"/>
      <c r="I31" s="309"/>
      <c r="J31" s="309"/>
      <c r="K31" s="309"/>
      <c r="L31" s="309"/>
      <c r="M31" s="309"/>
      <c r="N31" s="309"/>
    </row>
    <row r="32" spans="2:119" s="10" customFormat="1">
      <c r="B32" s="331" t="s">
        <v>542</v>
      </c>
      <c r="C32" s="1531" t="str">
        <f>IF(C62&lt;&gt;"",AVERAGE(C62:AF62),"")</f>
        <v/>
      </c>
      <c r="D32" s="1531"/>
      <c r="E32" s="332"/>
      <c r="F32" s="333" t="s">
        <v>421</v>
      </c>
      <c r="G32" s="333"/>
      <c r="H32" s="1531" t="str">
        <f>IF(C55="","",IF(COUNT(C55:C59)=5,AI37*2.115,IF(COUNT(C55:C59)=4,AI37*2.282,IF(COUNT(C55:C59)=3,AI37*2.575,AI37*3.267))))</f>
        <v/>
      </c>
      <c r="I32" s="1531"/>
      <c r="J32" s="332"/>
      <c r="K32" s="333" t="s">
        <v>422</v>
      </c>
      <c r="L32" s="333"/>
      <c r="M32" s="1531" t="str">
        <f>IF(C55&lt;&gt;"",0,"")</f>
        <v/>
      </c>
      <c r="N32" s="1532"/>
      <c r="T32" s="334" t="s">
        <v>429</v>
      </c>
      <c r="AG32" s="2"/>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row>
    <row r="33" spans="34:64">
      <c r="AH33" s="8" t="s">
        <v>430</v>
      </c>
    </row>
    <row r="35" spans="34:64">
      <c r="AH35" s="8" t="s">
        <v>425</v>
      </c>
      <c r="AI35" s="200">
        <v>1</v>
      </c>
      <c r="AJ35" s="200">
        <f t="shared" ref="AJ35:BL35" si="5">AI35+1</f>
        <v>2</v>
      </c>
      <c r="AK35" s="200">
        <f t="shared" si="5"/>
        <v>3</v>
      </c>
      <c r="AL35" s="200">
        <f t="shared" si="5"/>
        <v>4</v>
      </c>
      <c r="AM35" s="200">
        <f t="shared" si="5"/>
        <v>5</v>
      </c>
      <c r="AN35" s="200">
        <f t="shared" si="5"/>
        <v>6</v>
      </c>
      <c r="AO35" s="200">
        <f t="shared" si="5"/>
        <v>7</v>
      </c>
      <c r="AP35" s="200">
        <f t="shared" si="5"/>
        <v>8</v>
      </c>
      <c r="AQ35" s="200">
        <f t="shared" si="5"/>
        <v>9</v>
      </c>
      <c r="AR35" s="200">
        <f t="shared" si="5"/>
        <v>10</v>
      </c>
      <c r="AS35" s="200">
        <f t="shared" si="5"/>
        <v>11</v>
      </c>
      <c r="AT35" s="200">
        <f t="shared" si="5"/>
        <v>12</v>
      </c>
      <c r="AU35" s="200">
        <f t="shared" si="5"/>
        <v>13</v>
      </c>
      <c r="AV35" s="200">
        <f t="shared" si="5"/>
        <v>14</v>
      </c>
      <c r="AW35" s="200">
        <f t="shared" si="5"/>
        <v>15</v>
      </c>
      <c r="AX35" s="200">
        <f t="shared" si="5"/>
        <v>16</v>
      </c>
      <c r="AY35" s="200">
        <f t="shared" si="5"/>
        <v>17</v>
      </c>
      <c r="AZ35" s="200">
        <f t="shared" si="5"/>
        <v>18</v>
      </c>
      <c r="BA35" s="200">
        <f t="shared" si="5"/>
        <v>19</v>
      </c>
      <c r="BB35" s="200">
        <f t="shared" si="5"/>
        <v>20</v>
      </c>
      <c r="BC35" s="200">
        <f t="shared" si="5"/>
        <v>21</v>
      </c>
      <c r="BD35" s="200">
        <f t="shared" si="5"/>
        <v>22</v>
      </c>
      <c r="BE35" s="200">
        <f t="shared" si="5"/>
        <v>23</v>
      </c>
      <c r="BF35" s="200">
        <f t="shared" si="5"/>
        <v>24</v>
      </c>
      <c r="BG35" s="200">
        <f t="shared" si="5"/>
        <v>25</v>
      </c>
      <c r="BH35" s="200">
        <f t="shared" si="5"/>
        <v>26</v>
      </c>
      <c r="BI35" s="200">
        <f t="shared" si="5"/>
        <v>27</v>
      </c>
      <c r="BJ35" s="200">
        <f t="shared" si="5"/>
        <v>28</v>
      </c>
      <c r="BK35" s="200">
        <f t="shared" si="5"/>
        <v>29</v>
      </c>
      <c r="BL35" s="200">
        <f t="shared" si="5"/>
        <v>30</v>
      </c>
    </row>
    <row r="36" spans="34:64">
      <c r="AH36" s="8" t="s">
        <v>426</v>
      </c>
      <c r="AI36" s="329" t="str">
        <f t="shared" ref="AI36:BL36" si="6">$H$32</f>
        <v/>
      </c>
      <c r="AJ36" s="329" t="str">
        <f t="shared" si="6"/>
        <v/>
      </c>
      <c r="AK36" s="329" t="str">
        <f t="shared" si="6"/>
        <v/>
      </c>
      <c r="AL36" s="329" t="str">
        <f t="shared" si="6"/>
        <v/>
      </c>
      <c r="AM36" s="329" t="str">
        <f t="shared" si="6"/>
        <v/>
      </c>
      <c r="AN36" s="329" t="str">
        <f t="shared" si="6"/>
        <v/>
      </c>
      <c r="AO36" s="329" t="str">
        <f t="shared" si="6"/>
        <v/>
      </c>
      <c r="AP36" s="329" t="str">
        <f t="shared" si="6"/>
        <v/>
      </c>
      <c r="AQ36" s="329" t="str">
        <f t="shared" si="6"/>
        <v/>
      </c>
      <c r="AR36" s="329" t="str">
        <f t="shared" si="6"/>
        <v/>
      </c>
      <c r="AS36" s="329" t="str">
        <f t="shared" si="6"/>
        <v/>
      </c>
      <c r="AT36" s="329" t="str">
        <f t="shared" si="6"/>
        <v/>
      </c>
      <c r="AU36" s="329" t="str">
        <f t="shared" si="6"/>
        <v/>
      </c>
      <c r="AV36" s="329" t="str">
        <f t="shared" si="6"/>
        <v/>
      </c>
      <c r="AW36" s="329" t="str">
        <f t="shared" si="6"/>
        <v/>
      </c>
      <c r="AX36" s="329" t="str">
        <f t="shared" si="6"/>
        <v/>
      </c>
      <c r="AY36" s="329" t="str">
        <f t="shared" si="6"/>
        <v/>
      </c>
      <c r="AZ36" s="329" t="str">
        <f t="shared" si="6"/>
        <v/>
      </c>
      <c r="BA36" s="329" t="str">
        <f t="shared" si="6"/>
        <v/>
      </c>
      <c r="BB36" s="329" t="str">
        <f t="shared" si="6"/>
        <v/>
      </c>
      <c r="BC36" s="329" t="str">
        <f t="shared" si="6"/>
        <v/>
      </c>
      <c r="BD36" s="329" t="str">
        <f t="shared" si="6"/>
        <v/>
      </c>
      <c r="BE36" s="329" t="str">
        <f t="shared" si="6"/>
        <v/>
      </c>
      <c r="BF36" s="329" t="str">
        <f t="shared" si="6"/>
        <v/>
      </c>
      <c r="BG36" s="329" t="str">
        <f t="shared" si="6"/>
        <v/>
      </c>
      <c r="BH36" s="329" t="str">
        <f t="shared" si="6"/>
        <v/>
      </c>
      <c r="BI36" s="329" t="str">
        <f t="shared" si="6"/>
        <v/>
      </c>
      <c r="BJ36" s="329" t="str">
        <f t="shared" si="6"/>
        <v/>
      </c>
      <c r="BK36" s="329" t="str">
        <f t="shared" si="6"/>
        <v/>
      </c>
      <c r="BL36" s="329" t="str">
        <f t="shared" si="6"/>
        <v/>
      </c>
    </row>
    <row r="37" spans="34:64">
      <c r="AH37" s="8" t="s">
        <v>287</v>
      </c>
      <c r="AI37" s="329" t="e">
        <f>AVERAGE(C62:AF62)</f>
        <v>#DIV/0!</v>
      </c>
      <c r="AJ37" s="329" t="e">
        <f t="shared" ref="AJ37:BL37" si="7">$AI$37</f>
        <v>#DIV/0!</v>
      </c>
      <c r="AK37" s="329" t="e">
        <f t="shared" si="7"/>
        <v>#DIV/0!</v>
      </c>
      <c r="AL37" s="329" t="e">
        <f t="shared" si="7"/>
        <v>#DIV/0!</v>
      </c>
      <c r="AM37" s="329" t="e">
        <f t="shared" si="7"/>
        <v>#DIV/0!</v>
      </c>
      <c r="AN37" s="329" t="e">
        <f t="shared" si="7"/>
        <v>#DIV/0!</v>
      </c>
      <c r="AO37" s="329" t="e">
        <f t="shared" si="7"/>
        <v>#DIV/0!</v>
      </c>
      <c r="AP37" s="329" t="e">
        <f t="shared" si="7"/>
        <v>#DIV/0!</v>
      </c>
      <c r="AQ37" s="329" t="e">
        <f t="shared" si="7"/>
        <v>#DIV/0!</v>
      </c>
      <c r="AR37" s="329" t="e">
        <f t="shared" si="7"/>
        <v>#DIV/0!</v>
      </c>
      <c r="AS37" s="329" t="e">
        <f t="shared" si="7"/>
        <v>#DIV/0!</v>
      </c>
      <c r="AT37" s="329" t="e">
        <f t="shared" si="7"/>
        <v>#DIV/0!</v>
      </c>
      <c r="AU37" s="329" t="e">
        <f t="shared" si="7"/>
        <v>#DIV/0!</v>
      </c>
      <c r="AV37" s="329" t="e">
        <f t="shared" si="7"/>
        <v>#DIV/0!</v>
      </c>
      <c r="AW37" s="329" t="e">
        <f t="shared" si="7"/>
        <v>#DIV/0!</v>
      </c>
      <c r="AX37" s="329" t="e">
        <f t="shared" si="7"/>
        <v>#DIV/0!</v>
      </c>
      <c r="AY37" s="329" t="e">
        <f t="shared" si="7"/>
        <v>#DIV/0!</v>
      </c>
      <c r="AZ37" s="329" t="e">
        <f t="shared" si="7"/>
        <v>#DIV/0!</v>
      </c>
      <c r="BA37" s="329" t="e">
        <f t="shared" si="7"/>
        <v>#DIV/0!</v>
      </c>
      <c r="BB37" s="329" t="e">
        <f t="shared" si="7"/>
        <v>#DIV/0!</v>
      </c>
      <c r="BC37" s="329" t="e">
        <f t="shared" si="7"/>
        <v>#DIV/0!</v>
      </c>
      <c r="BD37" s="329" t="e">
        <f t="shared" si="7"/>
        <v>#DIV/0!</v>
      </c>
      <c r="BE37" s="329" t="e">
        <f t="shared" si="7"/>
        <v>#DIV/0!</v>
      </c>
      <c r="BF37" s="329" t="e">
        <f t="shared" si="7"/>
        <v>#DIV/0!</v>
      </c>
      <c r="BG37" s="329" t="e">
        <f t="shared" si="7"/>
        <v>#DIV/0!</v>
      </c>
      <c r="BH37" s="329" t="e">
        <f t="shared" si="7"/>
        <v>#DIV/0!</v>
      </c>
      <c r="BI37" s="329" t="e">
        <f t="shared" si="7"/>
        <v>#DIV/0!</v>
      </c>
      <c r="BJ37" s="329" t="e">
        <f t="shared" si="7"/>
        <v>#DIV/0!</v>
      </c>
      <c r="BK37" s="329" t="e">
        <f t="shared" si="7"/>
        <v>#DIV/0!</v>
      </c>
      <c r="BL37" s="329" t="e">
        <f t="shared" si="7"/>
        <v>#DIV/0!</v>
      </c>
    </row>
    <row r="38" spans="34:64">
      <c r="AH38" s="8" t="s">
        <v>431</v>
      </c>
      <c r="AI38" s="329" t="str">
        <f t="shared" ref="AI38:BL38" si="8">C62</f>
        <v/>
      </c>
      <c r="AJ38" s="329" t="str">
        <f t="shared" si="8"/>
        <v/>
      </c>
      <c r="AK38" s="329" t="str">
        <f t="shared" si="8"/>
        <v/>
      </c>
      <c r="AL38" s="329" t="str">
        <f t="shared" si="8"/>
        <v/>
      </c>
      <c r="AM38" s="329" t="str">
        <f t="shared" si="8"/>
        <v/>
      </c>
      <c r="AN38" s="329" t="str">
        <f t="shared" si="8"/>
        <v/>
      </c>
      <c r="AO38" s="329" t="str">
        <f t="shared" si="8"/>
        <v/>
      </c>
      <c r="AP38" s="329" t="str">
        <f t="shared" si="8"/>
        <v/>
      </c>
      <c r="AQ38" s="329" t="str">
        <f t="shared" si="8"/>
        <v/>
      </c>
      <c r="AR38" s="329" t="str">
        <f t="shared" si="8"/>
        <v/>
      </c>
      <c r="AS38" s="329" t="str">
        <f t="shared" si="8"/>
        <v/>
      </c>
      <c r="AT38" s="329" t="str">
        <f t="shared" si="8"/>
        <v/>
      </c>
      <c r="AU38" s="329" t="str">
        <f t="shared" si="8"/>
        <v/>
      </c>
      <c r="AV38" s="329" t="str">
        <f t="shared" si="8"/>
        <v/>
      </c>
      <c r="AW38" s="329" t="str">
        <f t="shared" si="8"/>
        <v/>
      </c>
      <c r="AX38" s="329" t="str">
        <f t="shared" si="8"/>
        <v/>
      </c>
      <c r="AY38" s="329" t="str">
        <f t="shared" si="8"/>
        <v/>
      </c>
      <c r="AZ38" s="329" t="str">
        <f t="shared" si="8"/>
        <v/>
      </c>
      <c r="BA38" s="329" t="str">
        <f t="shared" si="8"/>
        <v/>
      </c>
      <c r="BB38" s="329" t="str">
        <f t="shared" si="8"/>
        <v/>
      </c>
      <c r="BC38" s="329" t="str">
        <f t="shared" si="8"/>
        <v/>
      </c>
      <c r="BD38" s="329" t="str">
        <f t="shared" si="8"/>
        <v/>
      </c>
      <c r="BE38" s="329" t="str">
        <f t="shared" si="8"/>
        <v/>
      </c>
      <c r="BF38" s="329" t="str">
        <f t="shared" si="8"/>
        <v/>
      </c>
      <c r="BG38" s="329" t="str">
        <f t="shared" si="8"/>
        <v/>
      </c>
      <c r="BH38" s="329" t="str">
        <f t="shared" si="8"/>
        <v/>
      </c>
      <c r="BI38" s="329" t="str">
        <f t="shared" si="8"/>
        <v/>
      </c>
      <c r="BJ38" s="329" t="str">
        <f t="shared" si="8"/>
        <v/>
      </c>
      <c r="BK38" s="329" t="str">
        <f t="shared" si="8"/>
        <v/>
      </c>
      <c r="BL38" s="329" t="str">
        <f t="shared" si="8"/>
        <v/>
      </c>
    </row>
    <row r="39" spans="34:64">
      <c r="AH39" s="8" t="s">
        <v>428</v>
      </c>
      <c r="AI39" s="329" t="str">
        <f t="shared" ref="AI39:BL39" si="9">$M$32</f>
        <v/>
      </c>
      <c r="AJ39" s="329" t="str">
        <f t="shared" si="9"/>
        <v/>
      </c>
      <c r="AK39" s="329" t="str">
        <f t="shared" si="9"/>
        <v/>
      </c>
      <c r="AL39" s="329" t="str">
        <f t="shared" si="9"/>
        <v/>
      </c>
      <c r="AM39" s="329" t="str">
        <f t="shared" si="9"/>
        <v/>
      </c>
      <c r="AN39" s="329" t="str">
        <f t="shared" si="9"/>
        <v/>
      </c>
      <c r="AO39" s="329" t="str">
        <f t="shared" si="9"/>
        <v/>
      </c>
      <c r="AP39" s="329" t="str">
        <f t="shared" si="9"/>
        <v/>
      </c>
      <c r="AQ39" s="329" t="str">
        <f t="shared" si="9"/>
        <v/>
      </c>
      <c r="AR39" s="329" t="str">
        <f t="shared" si="9"/>
        <v/>
      </c>
      <c r="AS39" s="329" t="str">
        <f t="shared" si="9"/>
        <v/>
      </c>
      <c r="AT39" s="329" t="str">
        <f t="shared" si="9"/>
        <v/>
      </c>
      <c r="AU39" s="329" t="str">
        <f t="shared" si="9"/>
        <v/>
      </c>
      <c r="AV39" s="329" t="str">
        <f t="shared" si="9"/>
        <v/>
      </c>
      <c r="AW39" s="329" t="str">
        <f t="shared" si="9"/>
        <v/>
      </c>
      <c r="AX39" s="329" t="str">
        <f t="shared" si="9"/>
        <v/>
      </c>
      <c r="AY39" s="329" t="str">
        <f t="shared" si="9"/>
        <v/>
      </c>
      <c r="AZ39" s="329" t="str">
        <f t="shared" si="9"/>
        <v/>
      </c>
      <c r="BA39" s="329" t="str">
        <f t="shared" si="9"/>
        <v/>
      </c>
      <c r="BB39" s="329" t="str">
        <f t="shared" si="9"/>
        <v/>
      </c>
      <c r="BC39" s="329" t="str">
        <f t="shared" si="9"/>
        <v/>
      </c>
      <c r="BD39" s="329" t="str">
        <f t="shared" si="9"/>
        <v/>
      </c>
      <c r="BE39" s="329" t="str">
        <f t="shared" si="9"/>
        <v/>
      </c>
      <c r="BF39" s="329" t="str">
        <f t="shared" si="9"/>
        <v/>
      </c>
      <c r="BG39" s="329" t="str">
        <f t="shared" si="9"/>
        <v/>
      </c>
      <c r="BH39" s="329" t="str">
        <f t="shared" si="9"/>
        <v/>
      </c>
      <c r="BI39" s="329" t="str">
        <f t="shared" si="9"/>
        <v/>
      </c>
      <c r="BJ39" s="329" t="str">
        <f t="shared" si="9"/>
        <v/>
      </c>
      <c r="BK39" s="329" t="str">
        <f t="shared" si="9"/>
        <v/>
      </c>
      <c r="BL39" s="329" t="str">
        <f t="shared" si="9"/>
        <v/>
      </c>
    </row>
    <row r="53" spans="1:119" s="136" customFormat="1" ht="18" customHeight="1">
      <c r="A53" s="335"/>
      <c r="B53" s="336"/>
      <c r="C53" s="1528" t="s">
        <v>414</v>
      </c>
      <c r="D53" s="1529"/>
      <c r="E53" s="1529"/>
      <c r="F53" s="1529"/>
      <c r="G53" s="1529"/>
      <c r="H53" s="1529"/>
      <c r="I53" s="1529"/>
      <c r="J53" s="1529"/>
      <c r="K53" s="1529"/>
      <c r="L53" s="1530"/>
      <c r="M53" s="1528" t="s">
        <v>415</v>
      </c>
      <c r="N53" s="1529"/>
      <c r="O53" s="1529"/>
      <c r="P53" s="1529"/>
      <c r="Q53" s="1529"/>
      <c r="R53" s="1529"/>
      <c r="S53" s="1529"/>
      <c r="T53" s="1529"/>
      <c r="U53" s="1529"/>
      <c r="V53" s="1530"/>
      <c r="W53" s="1528" t="s">
        <v>416</v>
      </c>
      <c r="X53" s="1529"/>
      <c r="Y53" s="1529"/>
      <c r="Z53" s="1529"/>
      <c r="AA53" s="1529"/>
      <c r="AB53" s="1529"/>
      <c r="AC53" s="1529"/>
      <c r="AD53" s="1529"/>
      <c r="AE53" s="1529"/>
      <c r="AF53" s="1530"/>
      <c r="AG53" s="337"/>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337"/>
      <c r="BN53" s="337"/>
      <c r="BO53" s="337"/>
      <c r="BP53" s="337"/>
      <c r="BQ53" s="337"/>
      <c r="BR53" s="337"/>
      <c r="BS53" s="337"/>
      <c r="BT53" s="337"/>
      <c r="BU53" s="337"/>
      <c r="BV53" s="337"/>
      <c r="BW53" s="337"/>
      <c r="BX53" s="337"/>
      <c r="BY53" s="337"/>
      <c r="BZ53" s="337"/>
      <c r="CA53" s="337"/>
      <c r="CB53" s="337"/>
      <c r="CC53" s="337"/>
      <c r="CD53" s="337"/>
      <c r="CE53" s="337"/>
      <c r="CF53" s="337"/>
      <c r="CG53" s="337"/>
      <c r="CH53" s="337"/>
      <c r="CI53" s="337"/>
      <c r="CJ53" s="337"/>
      <c r="CK53" s="337"/>
      <c r="CL53" s="337"/>
      <c r="CM53" s="337"/>
      <c r="CN53" s="337"/>
      <c r="CO53" s="337"/>
      <c r="CP53" s="337"/>
      <c r="CQ53" s="337"/>
      <c r="CR53" s="337"/>
      <c r="CS53" s="337"/>
      <c r="CT53" s="337"/>
      <c r="CU53" s="337"/>
      <c r="CV53" s="337"/>
      <c r="CW53" s="337"/>
      <c r="CX53" s="337"/>
      <c r="CY53" s="337"/>
      <c r="CZ53" s="337"/>
      <c r="DA53" s="337"/>
      <c r="DB53" s="337"/>
      <c r="DC53" s="337"/>
      <c r="DD53" s="337"/>
      <c r="DE53" s="337"/>
      <c r="DF53" s="337"/>
      <c r="DG53" s="337"/>
      <c r="DH53" s="337"/>
      <c r="DI53" s="337"/>
      <c r="DJ53" s="337"/>
      <c r="DK53" s="337"/>
      <c r="DL53" s="337"/>
      <c r="DM53" s="337"/>
      <c r="DN53" s="337"/>
      <c r="DO53" s="337"/>
    </row>
    <row r="54" spans="1:119" s="136" customFormat="1" ht="24.95" customHeight="1">
      <c r="A54" s="1526" t="s">
        <v>432</v>
      </c>
      <c r="B54" s="1527"/>
      <c r="C54" s="338">
        <v>1</v>
      </c>
      <c r="D54" s="338">
        <f t="shared" ref="D54:L54" si="10">C54+1</f>
        <v>2</v>
      </c>
      <c r="E54" s="338">
        <f t="shared" si="10"/>
        <v>3</v>
      </c>
      <c r="F54" s="338">
        <f t="shared" si="10"/>
        <v>4</v>
      </c>
      <c r="G54" s="338">
        <f t="shared" si="10"/>
        <v>5</v>
      </c>
      <c r="H54" s="338">
        <f t="shared" si="10"/>
        <v>6</v>
      </c>
      <c r="I54" s="338">
        <f t="shared" si="10"/>
        <v>7</v>
      </c>
      <c r="J54" s="338">
        <f t="shared" si="10"/>
        <v>8</v>
      </c>
      <c r="K54" s="338">
        <f t="shared" si="10"/>
        <v>9</v>
      </c>
      <c r="L54" s="338">
        <f t="shared" si="10"/>
        <v>10</v>
      </c>
      <c r="M54" s="338">
        <v>1</v>
      </c>
      <c r="N54" s="338">
        <f t="shared" ref="N54:V54" si="11">M54+1</f>
        <v>2</v>
      </c>
      <c r="O54" s="338">
        <f t="shared" si="11"/>
        <v>3</v>
      </c>
      <c r="P54" s="338">
        <f t="shared" si="11"/>
        <v>4</v>
      </c>
      <c r="Q54" s="338">
        <f t="shared" si="11"/>
        <v>5</v>
      </c>
      <c r="R54" s="338">
        <f t="shared" si="11"/>
        <v>6</v>
      </c>
      <c r="S54" s="338">
        <f t="shared" si="11"/>
        <v>7</v>
      </c>
      <c r="T54" s="338">
        <f t="shared" si="11"/>
        <v>8</v>
      </c>
      <c r="U54" s="338">
        <f t="shared" si="11"/>
        <v>9</v>
      </c>
      <c r="V54" s="338">
        <f t="shared" si="11"/>
        <v>10</v>
      </c>
      <c r="W54" s="338">
        <v>1</v>
      </c>
      <c r="X54" s="338">
        <f t="shared" ref="X54:AF54" si="12">W54+1</f>
        <v>2</v>
      </c>
      <c r="Y54" s="338">
        <f t="shared" si="12"/>
        <v>3</v>
      </c>
      <c r="Z54" s="338">
        <f t="shared" si="12"/>
        <v>4</v>
      </c>
      <c r="AA54" s="338">
        <f t="shared" si="12"/>
        <v>5</v>
      </c>
      <c r="AB54" s="338">
        <f t="shared" si="12"/>
        <v>6</v>
      </c>
      <c r="AC54" s="338">
        <f t="shared" si="12"/>
        <v>7</v>
      </c>
      <c r="AD54" s="338">
        <f t="shared" si="12"/>
        <v>8</v>
      </c>
      <c r="AE54" s="338">
        <f t="shared" si="12"/>
        <v>9</v>
      </c>
      <c r="AF54" s="338">
        <f t="shared" si="12"/>
        <v>10</v>
      </c>
      <c r="AG54" s="337"/>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337"/>
      <c r="BN54" s="337"/>
      <c r="BO54" s="337"/>
      <c r="BP54" s="337"/>
      <c r="BQ54" s="337"/>
      <c r="BR54" s="337"/>
      <c r="BS54" s="337"/>
      <c r="BT54" s="337"/>
      <c r="BU54" s="337"/>
      <c r="BV54" s="337"/>
      <c r="BW54" s="337"/>
      <c r="BX54" s="337"/>
      <c r="BY54" s="337"/>
      <c r="BZ54" s="337"/>
      <c r="CA54" s="337"/>
      <c r="CB54" s="337"/>
      <c r="CC54" s="337"/>
      <c r="CD54" s="337"/>
      <c r="CE54" s="337"/>
      <c r="CF54" s="337"/>
      <c r="CG54" s="337"/>
      <c r="CH54" s="337"/>
      <c r="CI54" s="337"/>
      <c r="CJ54" s="337"/>
      <c r="CK54" s="337"/>
      <c r="CL54" s="337"/>
      <c r="CM54" s="337"/>
      <c r="CN54" s="337"/>
      <c r="CO54" s="337"/>
      <c r="CP54" s="337"/>
      <c r="CQ54" s="337"/>
      <c r="CR54" s="337"/>
      <c r="CS54" s="337"/>
      <c r="CT54" s="337"/>
      <c r="CU54" s="337"/>
      <c r="CV54" s="337"/>
      <c r="CW54" s="337"/>
      <c r="CX54" s="337"/>
      <c r="CY54" s="337"/>
      <c r="CZ54" s="337"/>
      <c r="DA54" s="337"/>
      <c r="DB54" s="337"/>
      <c r="DC54" s="337"/>
      <c r="DD54" s="337"/>
      <c r="DE54" s="337"/>
      <c r="DF54" s="337"/>
      <c r="DG54" s="337"/>
      <c r="DH54" s="337"/>
      <c r="DI54" s="337"/>
      <c r="DJ54" s="337"/>
      <c r="DK54" s="337"/>
      <c r="DL54" s="337"/>
      <c r="DM54" s="337"/>
      <c r="DN54" s="337"/>
      <c r="DO54" s="337"/>
    </row>
    <row r="55" spans="1:119" s="136" customFormat="1" ht="23.25" customHeight="1">
      <c r="A55" s="339" t="s">
        <v>124</v>
      </c>
      <c r="B55" s="340">
        <v>1</v>
      </c>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37"/>
      <c r="AH55" s="337"/>
      <c r="AI55" s="337"/>
      <c r="AJ55" s="337"/>
      <c r="AK55" s="337"/>
      <c r="AL55" s="337"/>
      <c r="AM55" s="337"/>
      <c r="AN55" s="337"/>
      <c r="AO55" s="337"/>
      <c r="AP55" s="337"/>
      <c r="AQ55" s="337"/>
      <c r="AR55" s="337"/>
      <c r="AS55" s="337"/>
      <c r="AT55" s="337"/>
      <c r="AU55" s="337"/>
      <c r="AV55" s="337"/>
      <c r="AW55" s="337"/>
      <c r="AX55" s="337"/>
      <c r="AY55" s="337"/>
      <c r="AZ55" s="337"/>
      <c r="BA55" s="337"/>
      <c r="BB55" s="337"/>
      <c r="BC55" s="337"/>
      <c r="BD55" s="337"/>
      <c r="BE55" s="337"/>
      <c r="BF55" s="337"/>
      <c r="BG55" s="337"/>
      <c r="BH55" s="337"/>
      <c r="BI55" s="337"/>
      <c r="BJ55" s="337"/>
      <c r="BK55" s="337"/>
      <c r="BL55" s="337"/>
      <c r="BM55" s="337"/>
      <c r="BN55" s="337"/>
      <c r="BO55" s="337"/>
      <c r="BP55" s="337"/>
      <c r="BQ55" s="337"/>
      <c r="BR55" s="337"/>
      <c r="BS55" s="337"/>
      <c r="BT55" s="337"/>
      <c r="BU55" s="337"/>
      <c r="BV55" s="337"/>
      <c r="BW55" s="337"/>
      <c r="BX55" s="337"/>
      <c r="BY55" s="337"/>
      <c r="BZ55" s="337"/>
      <c r="CA55" s="337"/>
      <c r="CB55" s="337"/>
      <c r="CC55" s="337"/>
      <c r="CD55" s="337"/>
      <c r="CE55" s="337"/>
      <c r="CF55" s="337"/>
      <c r="CG55" s="337"/>
      <c r="CH55" s="337"/>
      <c r="CI55" s="337"/>
      <c r="CJ55" s="337"/>
      <c r="CK55" s="337"/>
      <c r="CL55" s="337"/>
      <c r="CM55" s="337"/>
      <c r="CN55" s="337"/>
      <c r="CO55" s="337"/>
      <c r="CP55" s="337"/>
      <c r="CQ55" s="337"/>
      <c r="CR55" s="337"/>
      <c r="CS55" s="337"/>
      <c r="CT55" s="337"/>
      <c r="CU55" s="337"/>
      <c r="CV55" s="337"/>
      <c r="CW55" s="337"/>
      <c r="CX55" s="337"/>
      <c r="CY55" s="337"/>
      <c r="CZ55" s="337"/>
      <c r="DA55" s="337"/>
      <c r="DB55" s="337"/>
      <c r="DC55" s="337"/>
      <c r="DD55" s="337"/>
      <c r="DE55" s="337"/>
      <c r="DF55" s="337"/>
      <c r="DG55" s="337"/>
      <c r="DH55" s="337"/>
      <c r="DI55" s="337"/>
      <c r="DJ55" s="337"/>
      <c r="DK55" s="337"/>
      <c r="DL55" s="337"/>
      <c r="DM55" s="337"/>
      <c r="DN55" s="337"/>
      <c r="DO55" s="337"/>
    </row>
    <row r="56" spans="1:119" s="136" customFormat="1" ht="23.25" customHeight="1">
      <c r="A56" s="342" t="s">
        <v>433</v>
      </c>
      <c r="B56" s="343">
        <v>2</v>
      </c>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37"/>
      <c r="AH56" s="337"/>
      <c r="AI56" s="337"/>
      <c r="AJ56" s="337"/>
      <c r="AK56" s="337"/>
      <c r="AL56" s="337"/>
      <c r="AM56" s="337"/>
      <c r="AN56" s="337"/>
      <c r="AO56" s="337"/>
      <c r="AP56" s="337"/>
      <c r="AQ56" s="337"/>
      <c r="AR56" s="337"/>
      <c r="AS56" s="337"/>
      <c r="AT56" s="337"/>
      <c r="AU56" s="337"/>
      <c r="AV56" s="337"/>
      <c r="AW56" s="337"/>
      <c r="AX56" s="337"/>
      <c r="AY56" s="337"/>
      <c r="AZ56" s="337"/>
      <c r="BA56" s="337"/>
      <c r="BB56" s="337"/>
      <c r="BC56" s="337"/>
      <c r="BD56" s="337"/>
      <c r="BE56" s="337"/>
      <c r="BF56" s="337"/>
      <c r="BG56" s="337"/>
      <c r="BH56" s="337"/>
      <c r="BI56" s="337"/>
      <c r="BJ56" s="337"/>
      <c r="BK56" s="337"/>
      <c r="BL56" s="337"/>
      <c r="BM56" s="337"/>
      <c r="BN56" s="337"/>
      <c r="BO56" s="337"/>
      <c r="BP56" s="337"/>
      <c r="BQ56" s="337"/>
      <c r="BR56" s="337"/>
      <c r="BS56" s="337"/>
      <c r="BT56" s="337"/>
      <c r="BU56" s="337"/>
      <c r="BV56" s="337"/>
      <c r="BW56" s="337"/>
      <c r="BX56" s="337"/>
      <c r="BY56" s="337"/>
      <c r="BZ56" s="337"/>
      <c r="CA56" s="337"/>
      <c r="CB56" s="337"/>
      <c r="CC56" s="337"/>
      <c r="CD56" s="337"/>
      <c r="CE56" s="337"/>
      <c r="CF56" s="337"/>
      <c r="CG56" s="337"/>
      <c r="CH56" s="337"/>
      <c r="CI56" s="337"/>
      <c r="CJ56" s="337"/>
      <c r="CK56" s="337"/>
      <c r="CL56" s="337"/>
      <c r="CM56" s="337"/>
      <c r="CN56" s="337"/>
      <c r="CO56" s="337"/>
      <c r="CP56" s="337"/>
      <c r="CQ56" s="337"/>
      <c r="CR56" s="337"/>
      <c r="CS56" s="337"/>
      <c r="CT56" s="337"/>
      <c r="CU56" s="337"/>
      <c r="CV56" s="337"/>
      <c r="CW56" s="337"/>
      <c r="CX56" s="337"/>
      <c r="CY56" s="337"/>
      <c r="CZ56" s="337"/>
      <c r="DA56" s="337"/>
      <c r="DB56" s="337"/>
      <c r="DC56" s="337"/>
      <c r="DD56" s="337"/>
      <c r="DE56" s="337"/>
      <c r="DF56" s="337"/>
      <c r="DG56" s="337"/>
      <c r="DH56" s="337"/>
      <c r="DI56" s="337"/>
      <c r="DJ56" s="337"/>
      <c r="DK56" s="337"/>
      <c r="DL56" s="337"/>
      <c r="DM56" s="337"/>
      <c r="DN56" s="337"/>
      <c r="DO56" s="337"/>
    </row>
    <row r="57" spans="1:119" s="136" customFormat="1" ht="23.25" customHeight="1">
      <c r="A57" s="342" t="s">
        <v>434</v>
      </c>
      <c r="B57" s="343">
        <v>3</v>
      </c>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37"/>
      <c r="AH57" s="337"/>
      <c r="AI57" s="337"/>
      <c r="AJ57" s="337"/>
      <c r="AK57" s="337"/>
      <c r="AL57" s="337"/>
      <c r="AM57" s="337"/>
      <c r="AN57" s="337"/>
      <c r="AO57" s="337"/>
      <c r="AP57" s="337"/>
      <c r="AQ57" s="337"/>
      <c r="AR57" s="337"/>
      <c r="AS57" s="337"/>
      <c r="AT57" s="337"/>
      <c r="AU57" s="337"/>
      <c r="AV57" s="337"/>
      <c r="AW57" s="337"/>
      <c r="AX57" s="337"/>
      <c r="AY57" s="337"/>
      <c r="AZ57" s="337"/>
      <c r="BA57" s="337"/>
      <c r="BB57" s="337"/>
      <c r="BC57" s="337"/>
      <c r="BD57" s="337"/>
      <c r="BE57" s="337"/>
      <c r="BF57" s="337"/>
      <c r="BG57" s="337"/>
      <c r="BH57" s="337"/>
      <c r="BI57" s="337"/>
      <c r="BJ57" s="337"/>
      <c r="BK57" s="337"/>
      <c r="BL57" s="337"/>
      <c r="BM57" s="337"/>
      <c r="BN57" s="337"/>
      <c r="BO57" s="337"/>
      <c r="BP57" s="337"/>
      <c r="BQ57" s="337"/>
      <c r="BR57" s="337"/>
      <c r="BS57" s="337"/>
      <c r="BT57" s="337"/>
      <c r="BU57" s="337"/>
      <c r="BV57" s="337"/>
      <c r="BW57" s="337"/>
      <c r="BX57" s="337"/>
      <c r="BY57" s="337"/>
      <c r="BZ57" s="337"/>
      <c r="CA57" s="337"/>
      <c r="CB57" s="337"/>
      <c r="CC57" s="337"/>
      <c r="CD57" s="337"/>
      <c r="CE57" s="337"/>
      <c r="CF57" s="337"/>
      <c r="CG57" s="337"/>
      <c r="CH57" s="337"/>
      <c r="CI57" s="337"/>
      <c r="CJ57" s="337"/>
      <c r="CK57" s="337"/>
      <c r="CL57" s="337"/>
      <c r="CM57" s="337"/>
      <c r="CN57" s="337"/>
      <c r="CO57" s="337"/>
      <c r="CP57" s="337"/>
      <c r="CQ57" s="337"/>
      <c r="CR57" s="337"/>
      <c r="CS57" s="337"/>
      <c r="CT57" s="337"/>
      <c r="CU57" s="337"/>
      <c r="CV57" s="337"/>
      <c r="CW57" s="337"/>
      <c r="CX57" s="337"/>
      <c r="CY57" s="337"/>
      <c r="CZ57" s="337"/>
      <c r="DA57" s="337"/>
      <c r="DB57" s="337"/>
      <c r="DC57" s="337"/>
      <c r="DD57" s="337"/>
      <c r="DE57" s="337"/>
      <c r="DF57" s="337"/>
      <c r="DG57" s="337"/>
      <c r="DH57" s="337"/>
      <c r="DI57" s="337"/>
      <c r="DJ57" s="337"/>
      <c r="DK57" s="337"/>
      <c r="DL57" s="337"/>
      <c r="DM57" s="337"/>
      <c r="DN57" s="337"/>
      <c r="DO57" s="337"/>
    </row>
    <row r="58" spans="1:119" s="136" customFormat="1" ht="23.25" customHeight="1">
      <c r="A58" s="342" t="s">
        <v>435</v>
      </c>
      <c r="B58" s="343">
        <v>4</v>
      </c>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37"/>
      <c r="AH58" s="337"/>
      <c r="AI58" s="337"/>
      <c r="AJ58" s="337"/>
      <c r="AK58" s="337"/>
      <c r="AL58" s="337"/>
      <c r="AM58" s="337"/>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7"/>
      <c r="BQ58" s="337"/>
      <c r="BR58" s="337"/>
      <c r="BS58" s="337"/>
      <c r="BT58" s="337"/>
      <c r="BU58" s="337"/>
      <c r="BV58" s="337"/>
      <c r="BW58" s="337"/>
      <c r="BX58" s="337"/>
      <c r="BY58" s="337"/>
      <c r="BZ58" s="337"/>
      <c r="CA58" s="337"/>
      <c r="CB58" s="337"/>
      <c r="CC58" s="337"/>
      <c r="CD58" s="337"/>
      <c r="CE58" s="337"/>
      <c r="CF58" s="337"/>
      <c r="CG58" s="337"/>
      <c r="CH58" s="337"/>
      <c r="CI58" s="337"/>
      <c r="CJ58" s="337"/>
      <c r="CK58" s="337"/>
      <c r="CL58" s="337"/>
      <c r="CM58" s="337"/>
      <c r="CN58" s="337"/>
      <c r="CO58" s="337"/>
      <c r="CP58" s="337"/>
      <c r="CQ58" s="337"/>
      <c r="CR58" s="337"/>
      <c r="CS58" s="337"/>
      <c r="CT58" s="337"/>
      <c r="CU58" s="337"/>
      <c r="CV58" s="337"/>
      <c r="CW58" s="337"/>
      <c r="CX58" s="337"/>
      <c r="CY58" s="337"/>
      <c r="CZ58" s="337"/>
      <c r="DA58" s="337"/>
      <c r="DB58" s="337"/>
      <c r="DC58" s="337"/>
      <c r="DD58" s="337"/>
      <c r="DE58" s="337"/>
      <c r="DF58" s="337"/>
      <c r="DG58" s="337"/>
      <c r="DH58" s="337"/>
      <c r="DI58" s="337"/>
      <c r="DJ58" s="337"/>
      <c r="DK58" s="337"/>
      <c r="DL58" s="337"/>
      <c r="DM58" s="337"/>
      <c r="DN58" s="337"/>
      <c r="DO58" s="337"/>
    </row>
    <row r="59" spans="1:119" s="136" customFormat="1" ht="23.25" customHeight="1">
      <c r="A59" s="344" t="s">
        <v>17</v>
      </c>
      <c r="B59" s="343">
        <v>5</v>
      </c>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37"/>
      <c r="AH59" s="337"/>
      <c r="AI59" s="337"/>
      <c r="AJ59" s="337"/>
      <c r="AK59" s="337"/>
      <c r="AL59" s="337"/>
      <c r="AM59" s="337"/>
      <c r="AN59" s="337"/>
      <c r="AO59" s="337"/>
      <c r="AP59" s="337"/>
      <c r="AQ59" s="337"/>
      <c r="AR59" s="337"/>
      <c r="AS59" s="337"/>
      <c r="AT59" s="337"/>
      <c r="AU59" s="337"/>
      <c r="AV59" s="337"/>
      <c r="AW59" s="337"/>
      <c r="AX59" s="337"/>
      <c r="AY59" s="337"/>
      <c r="AZ59" s="337"/>
      <c r="BA59" s="337"/>
      <c r="BB59" s="337"/>
      <c r="BC59" s="337"/>
      <c r="BD59" s="337"/>
      <c r="BE59" s="337"/>
      <c r="BF59" s="337"/>
      <c r="BG59" s="337"/>
      <c r="BH59" s="337"/>
      <c r="BI59" s="337"/>
      <c r="BJ59" s="337"/>
      <c r="BK59" s="337"/>
      <c r="BL59" s="337"/>
      <c r="BM59" s="337"/>
      <c r="BN59" s="337"/>
      <c r="BO59" s="337"/>
      <c r="BP59" s="337"/>
      <c r="BQ59" s="337"/>
      <c r="BR59" s="337"/>
      <c r="BS59" s="337"/>
      <c r="BT59" s="337"/>
      <c r="BU59" s="337"/>
      <c r="BV59" s="337"/>
      <c r="BW59" s="337"/>
      <c r="BX59" s="337"/>
      <c r="BY59" s="337"/>
      <c r="BZ59" s="337"/>
      <c r="CA59" s="337"/>
      <c r="CB59" s="337"/>
      <c r="CC59" s="337"/>
      <c r="CD59" s="337"/>
      <c r="CE59" s="337"/>
      <c r="CF59" s="337"/>
      <c r="CG59" s="337"/>
      <c r="CH59" s="337"/>
      <c r="CI59" s="337"/>
      <c r="CJ59" s="337"/>
      <c r="CK59" s="337"/>
      <c r="CL59" s="337"/>
      <c r="CM59" s="337"/>
      <c r="CN59" s="337"/>
      <c r="CO59" s="337"/>
      <c r="CP59" s="337"/>
      <c r="CQ59" s="337"/>
      <c r="CR59" s="337"/>
      <c r="CS59" s="337"/>
      <c r="CT59" s="337"/>
      <c r="CU59" s="337"/>
      <c r="CV59" s="337"/>
      <c r="CW59" s="337"/>
      <c r="CX59" s="337"/>
      <c r="CY59" s="337"/>
      <c r="CZ59" s="337"/>
      <c r="DA59" s="337"/>
      <c r="DB59" s="337"/>
      <c r="DC59" s="337"/>
      <c r="DD59" s="337"/>
      <c r="DE59" s="337"/>
      <c r="DF59" s="337"/>
      <c r="DG59" s="337"/>
      <c r="DH59" s="337"/>
      <c r="DI59" s="337"/>
      <c r="DJ59" s="337"/>
      <c r="DK59" s="337"/>
      <c r="DL59" s="337"/>
      <c r="DM59" s="337"/>
      <c r="DN59" s="337"/>
      <c r="DO59" s="337"/>
    </row>
    <row r="60" spans="1:119" s="136" customFormat="1" ht="24.95" customHeight="1">
      <c r="A60" s="345" t="s">
        <v>436</v>
      </c>
      <c r="B60" s="346"/>
      <c r="C60" s="347" t="str">
        <f t="shared" ref="C60:AF60" si="13">IF(C55&lt;&gt;"",SUM(C55:C59),"")</f>
        <v/>
      </c>
      <c r="D60" s="347" t="str">
        <f t="shared" si="13"/>
        <v/>
      </c>
      <c r="E60" s="347" t="str">
        <f t="shared" si="13"/>
        <v/>
      </c>
      <c r="F60" s="347" t="str">
        <f t="shared" si="13"/>
        <v/>
      </c>
      <c r="G60" s="347" t="str">
        <f t="shared" si="13"/>
        <v/>
      </c>
      <c r="H60" s="347" t="str">
        <f t="shared" si="13"/>
        <v/>
      </c>
      <c r="I60" s="347" t="str">
        <f t="shared" si="13"/>
        <v/>
      </c>
      <c r="J60" s="347" t="str">
        <f t="shared" si="13"/>
        <v/>
      </c>
      <c r="K60" s="347" t="str">
        <f t="shared" si="13"/>
        <v/>
      </c>
      <c r="L60" s="347" t="str">
        <f t="shared" si="13"/>
        <v/>
      </c>
      <c r="M60" s="347" t="str">
        <f t="shared" si="13"/>
        <v/>
      </c>
      <c r="N60" s="347" t="str">
        <f t="shared" si="13"/>
        <v/>
      </c>
      <c r="O60" s="347" t="str">
        <f t="shared" si="13"/>
        <v/>
      </c>
      <c r="P60" s="347" t="str">
        <f t="shared" si="13"/>
        <v/>
      </c>
      <c r="Q60" s="347" t="str">
        <f t="shared" si="13"/>
        <v/>
      </c>
      <c r="R60" s="347" t="str">
        <f t="shared" si="13"/>
        <v/>
      </c>
      <c r="S60" s="347" t="str">
        <f t="shared" si="13"/>
        <v/>
      </c>
      <c r="T60" s="347" t="str">
        <f t="shared" si="13"/>
        <v/>
      </c>
      <c r="U60" s="347" t="str">
        <f t="shared" si="13"/>
        <v/>
      </c>
      <c r="V60" s="347" t="str">
        <f t="shared" si="13"/>
        <v/>
      </c>
      <c r="W60" s="347" t="str">
        <f t="shared" si="13"/>
        <v/>
      </c>
      <c r="X60" s="347" t="str">
        <f t="shared" si="13"/>
        <v/>
      </c>
      <c r="Y60" s="347" t="str">
        <f t="shared" si="13"/>
        <v/>
      </c>
      <c r="Z60" s="347" t="str">
        <f t="shared" si="13"/>
        <v/>
      </c>
      <c r="AA60" s="347" t="str">
        <f t="shared" si="13"/>
        <v/>
      </c>
      <c r="AB60" s="347" t="str">
        <f t="shared" si="13"/>
        <v/>
      </c>
      <c r="AC60" s="347" t="str">
        <f t="shared" si="13"/>
        <v/>
      </c>
      <c r="AD60" s="347" t="str">
        <f t="shared" si="13"/>
        <v/>
      </c>
      <c r="AE60" s="347" t="str">
        <f t="shared" si="13"/>
        <v/>
      </c>
      <c r="AF60" s="347" t="str">
        <f t="shared" si="13"/>
        <v/>
      </c>
      <c r="AG60" s="337"/>
      <c r="AH60" s="337"/>
      <c r="AI60" s="337"/>
      <c r="AJ60" s="337"/>
      <c r="AK60" s="337"/>
      <c r="AL60" s="337"/>
      <c r="AM60" s="337"/>
      <c r="AN60" s="337"/>
      <c r="AO60" s="337"/>
      <c r="AP60" s="337"/>
      <c r="AQ60" s="337"/>
      <c r="AR60" s="337"/>
      <c r="AS60" s="337"/>
      <c r="AT60" s="337"/>
      <c r="AU60" s="337"/>
      <c r="AV60" s="337"/>
      <c r="AW60" s="337"/>
      <c r="AX60" s="337"/>
      <c r="AY60" s="337"/>
      <c r="AZ60" s="337"/>
      <c r="BA60" s="337"/>
      <c r="BB60" s="337"/>
      <c r="BC60" s="337"/>
      <c r="BD60" s="337"/>
      <c r="BE60" s="337"/>
      <c r="BF60" s="337"/>
      <c r="BG60" s="337"/>
      <c r="BH60" s="337"/>
      <c r="BI60" s="337"/>
      <c r="BJ60" s="337"/>
      <c r="BK60" s="337"/>
      <c r="BL60" s="337"/>
      <c r="BM60" s="337"/>
      <c r="BN60" s="337"/>
      <c r="BO60" s="337"/>
      <c r="BP60" s="337"/>
      <c r="BQ60" s="337"/>
      <c r="BR60" s="337"/>
      <c r="BS60" s="337"/>
      <c r="BT60" s="337"/>
      <c r="BU60" s="337"/>
      <c r="BV60" s="337"/>
      <c r="BW60" s="337"/>
      <c r="BX60" s="337"/>
      <c r="BY60" s="337"/>
      <c r="BZ60" s="337"/>
      <c r="CA60" s="337"/>
      <c r="CB60" s="337"/>
      <c r="CC60" s="337"/>
      <c r="CD60" s="337"/>
      <c r="CE60" s="337"/>
      <c r="CF60" s="337"/>
      <c r="CG60" s="337"/>
      <c r="CH60" s="337"/>
      <c r="CI60" s="337"/>
      <c r="CJ60" s="337"/>
      <c r="CK60" s="337"/>
      <c r="CL60" s="337"/>
      <c r="CM60" s="337"/>
      <c r="CN60" s="337"/>
      <c r="CO60" s="337"/>
      <c r="CP60" s="337"/>
      <c r="CQ60" s="337"/>
      <c r="CR60" s="337"/>
      <c r="CS60" s="337"/>
      <c r="CT60" s="337"/>
      <c r="CU60" s="337"/>
      <c r="CV60" s="337"/>
      <c r="CW60" s="337"/>
      <c r="CX60" s="337"/>
      <c r="CY60" s="337"/>
      <c r="CZ60" s="337"/>
      <c r="DA60" s="337"/>
      <c r="DB60" s="337"/>
      <c r="DC60" s="337"/>
      <c r="DD60" s="337"/>
      <c r="DE60" s="337"/>
      <c r="DF60" s="337"/>
      <c r="DG60" s="337"/>
      <c r="DH60" s="337"/>
      <c r="DI60" s="337"/>
      <c r="DJ60" s="337"/>
      <c r="DK60" s="337"/>
      <c r="DL60" s="337"/>
      <c r="DM60" s="337"/>
      <c r="DN60" s="337"/>
      <c r="DO60" s="337"/>
    </row>
    <row r="61" spans="1:119" s="136" customFormat="1" ht="24.95" customHeight="1">
      <c r="A61" s="348" t="s">
        <v>437</v>
      </c>
      <c r="B61" s="349" t="s">
        <v>438</v>
      </c>
      <c r="C61" s="347" t="str">
        <f t="shared" ref="C61:AF61" si="14">IF(C55&lt;&gt;"",AVERAGE(C55:C59),"")</f>
        <v/>
      </c>
      <c r="D61" s="347" t="str">
        <f t="shared" si="14"/>
        <v/>
      </c>
      <c r="E61" s="347" t="str">
        <f t="shared" si="14"/>
        <v/>
      </c>
      <c r="F61" s="347" t="str">
        <f t="shared" si="14"/>
        <v/>
      </c>
      <c r="G61" s="347" t="str">
        <f t="shared" si="14"/>
        <v/>
      </c>
      <c r="H61" s="347" t="str">
        <f t="shared" si="14"/>
        <v/>
      </c>
      <c r="I61" s="347" t="str">
        <f t="shared" si="14"/>
        <v/>
      </c>
      <c r="J61" s="347" t="str">
        <f t="shared" si="14"/>
        <v/>
      </c>
      <c r="K61" s="347" t="str">
        <f t="shared" si="14"/>
        <v/>
      </c>
      <c r="L61" s="347" t="str">
        <f t="shared" si="14"/>
        <v/>
      </c>
      <c r="M61" s="347" t="str">
        <f t="shared" si="14"/>
        <v/>
      </c>
      <c r="N61" s="347" t="str">
        <f t="shared" si="14"/>
        <v/>
      </c>
      <c r="O61" s="347" t="str">
        <f t="shared" si="14"/>
        <v/>
      </c>
      <c r="P61" s="347" t="str">
        <f t="shared" si="14"/>
        <v/>
      </c>
      <c r="Q61" s="347" t="str">
        <f t="shared" si="14"/>
        <v/>
      </c>
      <c r="R61" s="347" t="str">
        <f t="shared" si="14"/>
        <v/>
      </c>
      <c r="S61" s="347" t="str">
        <f t="shared" si="14"/>
        <v/>
      </c>
      <c r="T61" s="347" t="str">
        <f t="shared" si="14"/>
        <v/>
      </c>
      <c r="U61" s="347" t="str">
        <f t="shared" si="14"/>
        <v/>
      </c>
      <c r="V61" s="347" t="str">
        <f t="shared" si="14"/>
        <v/>
      </c>
      <c r="W61" s="347" t="str">
        <f t="shared" si="14"/>
        <v/>
      </c>
      <c r="X61" s="347" t="str">
        <f t="shared" si="14"/>
        <v/>
      </c>
      <c r="Y61" s="347" t="str">
        <f t="shared" si="14"/>
        <v/>
      </c>
      <c r="Z61" s="347" t="str">
        <f t="shared" si="14"/>
        <v/>
      </c>
      <c r="AA61" s="347" t="str">
        <f t="shared" si="14"/>
        <v/>
      </c>
      <c r="AB61" s="347" t="str">
        <f t="shared" si="14"/>
        <v/>
      </c>
      <c r="AC61" s="347" t="str">
        <f t="shared" si="14"/>
        <v/>
      </c>
      <c r="AD61" s="347" t="str">
        <f t="shared" si="14"/>
        <v/>
      </c>
      <c r="AE61" s="347" t="str">
        <f t="shared" si="14"/>
        <v/>
      </c>
      <c r="AF61" s="347" t="str">
        <f t="shared" si="14"/>
        <v/>
      </c>
      <c r="AG61" s="337"/>
      <c r="AH61" s="337"/>
      <c r="AI61" s="337"/>
      <c r="AJ61" s="337"/>
      <c r="AK61" s="337"/>
      <c r="AL61" s="337"/>
      <c r="AM61" s="337"/>
      <c r="AN61" s="337"/>
      <c r="AO61" s="337"/>
      <c r="AP61" s="337"/>
      <c r="AQ61" s="337"/>
      <c r="AR61" s="337"/>
      <c r="AS61" s="337"/>
      <c r="AT61" s="337"/>
      <c r="AU61" s="337"/>
      <c r="AV61" s="337"/>
      <c r="AW61" s="337"/>
      <c r="AX61" s="337"/>
      <c r="AY61" s="337"/>
      <c r="AZ61" s="337"/>
      <c r="BA61" s="337"/>
      <c r="BB61" s="337"/>
      <c r="BC61" s="337"/>
      <c r="BD61" s="337"/>
      <c r="BE61" s="337"/>
      <c r="BF61" s="337"/>
      <c r="BG61" s="337"/>
      <c r="BH61" s="337"/>
      <c r="BI61" s="337"/>
      <c r="BJ61" s="337"/>
      <c r="BK61" s="337"/>
      <c r="BL61" s="337"/>
      <c r="BM61" s="337"/>
      <c r="BN61" s="337"/>
      <c r="BO61" s="337"/>
      <c r="BP61" s="337"/>
      <c r="BQ61" s="337"/>
      <c r="BR61" s="337"/>
      <c r="BS61" s="337"/>
      <c r="BT61" s="337"/>
      <c r="BU61" s="337"/>
      <c r="BV61" s="337"/>
      <c r="BW61" s="337"/>
      <c r="BX61" s="337"/>
      <c r="BY61" s="337"/>
      <c r="BZ61" s="337"/>
      <c r="CA61" s="337"/>
      <c r="CB61" s="337"/>
      <c r="CC61" s="337"/>
      <c r="CD61" s="337"/>
      <c r="CE61" s="337"/>
      <c r="CF61" s="337"/>
      <c r="CG61" s="337"/>
      <c r="CH61" s="337"/>
      <c r="CI61" s="337"/>
      <c r="CJ61" s="337"/>
      <c r="CK61" s="337"/>
      <c r="CL61" s="337"/>
      <c r="CM61" s="337"/>
      <c r="CN61" s="337"/>
      <c r="CO61" s="337"/>
      <c r="CP61" s="337"/>
      <c r="CQ61" s="337"/>
      <c r="CR61" s="337"/>
      <c r="CS61" s="337"/>
      <c r="CT61" s="337"/>
      <c r="CU61" s="337"/>
      <c r="CV61" s="337"/>
      <c r="CW61" s="337"/>
      <c r="CX61" s="337"/>
      <c r="CY61" s="337"/>
      <c r="CZ61" s="337"/>
      <c r="DA61" s="337"/>
      <c r="DB61" s="337"/>
      <c r="DC61" s="337"/>
      <c r="DD61" s="337"/>
      <c r="DE61" s="337"/>
      <c r="DF61" s="337"/>
      <c r="DG61" s="337"/>
      <c r="DH61" s="337"/>
      <c r="DI61" s="337"/>
      <c r="DJ61" s="337"/>
      <c r="DK61" s="337"/>
      <c r="DL61" s="337"/>
      <c r="DM61" s="337"/>
      <c r="DN61" s="337"/>
      <c r="DO61" s="337"/>
    </row>
    <row r="62" spans="1:119" s="136" customFormat="1" ht="24.95" customHeight="1">
      <c r="A62" s="350" t="s">
        <v>124</v>
      </c>
      <c r="B62" s="349" t="s">
        <v>439</v>
      </c>
      <c r="C62" s="347" t="str">
        <f t="shared" ref="C62:AF62" si="15">IF(C55&lt;&gt;"",MAX(C55:C59)-MIN(C55:C59),"")</f>
        <v/>
      </c>
      <c r="D62" s="347" t="str">
        <f t="shared" si="15"/>
        <v/>
      </c>
      <c r="E62" s="347" t="str">
        <f t="shared" si="15"/>
        <v/>
      </c>
      <c r="F62" s="347" t="str">
        <f t="shared" si="15"/>
        <v/>
      </c>
      <c r="G62" s="347" t="str">
        <f t="shared" si="15"/>
        <v/>
      </c>
      <c r="H62" s="347" t="str">
        <f t="shared" si="15"/>
        <v/>
      </c>
      <c r="I62" s="347" t="str">
        <f t="shared" si="15"/>
        <v/>
      </c>
      <c r="J62" s="347" t="str">
        <f t="shared" si="15"/>
        <v/>
      </c>
      <c r="K62" s="347" t="str">
        <f t="shared" si="15"/>
        <v/>
      </c>
      <c r="L62" s="347" t="str">
        <f t="shared" si="15"/>
        <v/>
      </c>
      <c r="M62" s="347" t="str">
        <f t="shared" si="15"/>
        <v/>
      </c>
      <c r="N62" s="347" t="str">
        <f t="shared" si="15"/>
        <v/>
      </c>
      <c r="O62" s="347" t="str">
        <f t="shared" si="15"/>
        <v/>
      </c>
      <c r="P62" s="347" t="str">
        <f t="shared" si="15"/>
        <v/>
      </c>
      <c r="Q62" s="347" t="str">
        <f t="shared" si="15"/>
        <v/>
      </c>
      <c r="R62" s="347" t="str">
        <f t="shared" si="15"/>
        <v/>
      </c>
      <c r="S62" s="347" t="str">
        <f t="shared" si="15"/>
        <v/>
      </c>
      <c r="T62" s="347" t="str">
        <f t="shared" si="15"/>
        <v/>
      </c>
      <c r="U62" s="347" t="str">
        <f t="shared" si="15"/>
        <v/>
      </c>
      <c r="V62" s="347" t="str">
        <f t="shared" si="15"/>
        <v/>
      </c>
      <c r="W62" s="347" t="str">
        <f t="shared" si="15"/>
        <v/>
      </c>
      <c r="X62" s="347" t="str">
        <f t="shared" si="15"/>
        <v/>
      </c>
      <c r="Y62" s="347" t="str">
        <f t="shared" si="15"/>
        <v/>
      </c>
      <c r="Z62" s="347" t="str">
        <f t="shared" si="15"/>
        <v/>
      </c>
      <c r="AA62" s="347" t="str">
        <f t="shared" si="15"/>
        <v/>
      </c>
      <c r="AB62" s="347" t="str">
        <f t="shared" si="15"/>
        <v/>
      </c>
      <c r="AC62" s="347" t="str">
        <f t="shared" si="15"/>
        <v/>
      </c>
      <c r="AD62" s="347" t="str">
        <f t="shared" si="15"/>
        <v/>
      </c>
      <c r="AE62" s="347" t="str">
        <f t="shared" si="15"/>
        <v/>
      </c>
      <c r="AF62" s="347" t="str">
        <f t="shared" si="15"/>
        <v/>
      </c>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37"/>
      <c r="DF62" s="337"/>
      <c r="DG62" s="337"/>
      <c r="DH62" s="337"/>
      <c r="DI62" s="337"/>
      <c r="DJ62" s="337"/>
      <c r="DK62" s="337"/>
      <c r="DL62" s="337"/>
      <c r="DM62" s="337"/>
      <c r="DN62" s="337"/>
      <c r="DO62" s="337"/>
    </row>
    <row r="63" spans="1:119">
      <c r="C63" s="351" t="str">
        <f t="shared" ref="C63:AF63" si="16">IF(C62&lt;&gt;"",IF(C62&gt;$H$32,"**",""),"")</f>
        <v/>
      </c>
      <c r="D63" s="351" t="str">
        <f t="shared" si="16"/>
        <v/>
      </c>
      <c r="E63" s="351" t="str">
        <f t="shared" si="16"/>
        <v/>
      </c>
      <c r="F63" s="351" t="str">
        <f t="shared" si="16"/>
        <v/>
      </c>
      <c r="G63" s="351" t="str">
        <f t="shared" si="16"/>
        <v/>
      </c>
      <c r="H63" s="351" t="str">
        <f t="shared" si="16"/>
        <v/>
      </c>
      <c r="I63" s="351" t="str">
        <f t="shared" si="16"/>
        <v/>
      </c>
      <c r="J63" s="351" t="str">
        <f t="shared" si="16"/>
        <v/>
      </c>
      <c r="K63" s="351" t="str">
        <f t="shared" si="16"/>
        <v/>
      </c>
      <c r="L63" s="351" t="str">
        <f t="shared" si="16"/>
        <v/>
      </c>
      <c r="M63" s="351" t="str">
        <f t="shared" si="16"/>
        <v/>
      </c>
      <c r="N63" s="351" t="str">
        <f t="shared" si="16"/>
        <v/>
      </c>
      <c r="O63" s="351" t="str">
        <f t="shared" si="16"/>
        <v/>
      </c>
      <c r="P63" s="351" t="str">
        <f t="shared" si="16"/>
        <v/>
      </c>
      <c r="Q63" s="351" t="str">
        <f t="shared" si="16"/>
        <v/>
      </c>
      <c r="R63" s="351" t="str">
        <f t="shared" si="16"/>
        <v/>
      </c>
      <c r="S63" s="351" t="str">
        <f t="shared" si="16"/>
        <v/>
      </c>
      <c r="T63" s="351" t="str">
        <f t="shared" si="16"/>
        <v/>
      </c>
      <c r="U63" s="351" t="str">
        <f t="shared" si="16"/>
        <v/>
      </c>
      <c r="V63" s="351" t="str">
        <f t="shared" si="16"/>
        <v/>
      </c>
      <c r="W63" s="351" t="str">
        <f t="shared" si="16"/>
        <v/>
      </c>
      <c r="X63" s="351" t="str">
        <f t="shared" si="16"/>
        <v/>
      </c>
      <c r="Y63" s="351" t="str">
        <f t="shared" si="16"/>
        <v/>
      </c>
      <c r="Z63" s="351" t="str">
        <f t="shared" si="16"/>
        <v/>
      </c>
      <c r="AA63" s="351" t="str">
        <f t="shared" si="16"/>
        <v/>
      </c>
      <c r="AB63" s="351" t="str">
        <f t="shared" si="16"/>
        <v/>
      </c>
      <c r="AC63" s="351" t="str">
        <f t="shared" si="16"/>
        <v/>
      </c>
      <c r="AD63" s="351" t="str">
        <f t="shared" si="16"/>
        <v/>
      </c>
      <c r="AE63" s="351" t="str">
        <f t="shared" si="16"/>
        <v/>
      </c>
      <c r="AF63" s="351" t="str">
        <f t="shared" si="16"/>
        <v/>
      </c>
      <c r="AH63" s="337"/>
      <c r="AI63" s="337"/>
      <c r="AJ63" s="337"/>
      <c r="AK63" s="337"/>
      <c r="AL63" s="337"/>
      <c r="AM63" s="337"/>
      <c r="AN63" s="337"/>
      <c r="AO63" s="337"/>
      <c r="AP63" s="337"/>
      <c r="AQ63" s="337"/>
      <c r="AR63" s="337"/>
      <c r="AS63" s="337"/>
      <c r="AT63" s="337"/>
      <c r="AU63" s="337"/>
      <c r="AV63" s="337"/>
      <c r="AW63" s="337"/>
      <c r="AX63" s="337"/>
      <c r="AY63" s="337"/>
      <c r="AZ63" s="337"/>
      <c r="BA63" s="337"/>
      <c r="BB63" s="337"/>
      <c r="BC63" s="337"/>
      <c r="BD63" s="337"/>
      <c r="BE63" s="337"/>
      <c r="BF63" s="337"/>
      <c r="BG63" s="337"/>
      <c r="BH63" s="337"/>
      <c r="BI63" s="337"/>
      <c r="BJ63" s="337"/>
      <c r="BK63" s="337"/>
      <c r="BL63" s="337"/>
    </row>
    <row r="64" spans="1:119">
      <c r="C64" s="10" t="s">
        <v>440</v>
      </c>
      <c r="AH64" s="337"/>
      <c r="AI64" s="337"/>
      <c r="AJ64" s="337"/>
      <c r="AK64" s="337"/>
      <c r="AL64" s="337"/>
      <c r="AM64" s="337"/>
      <c r="AN64" s="337"/>
      <c r="AO64" s="337"/>
      <c r="AP64" s="337"/>
      <c r="AQ64" s="337"/>
      <c r="AR64" s="337"/>
      <c r="AS64" s="337"/>
      <c r="AT64" s="337"/>
      <c r="AU64" s="337"/>
      <c r="AV64" s="337"/>
      <c r="AW64" s="337"/>
      <c r="AX64" s="337"/>
      <c r="AY64" s="337"/>
      <c r="AZ64" s="337"/>
      <c r="BA64" s="337"/>
      <c r="BB64" s="337"/>
      <c r="BC64" s="337"/>
      <c r="BD64" s="337"/>
      <c r="BE64" s="337"/>
      <c r="BF64" s="337"/>
      <c r="BG64" s="337"/>
      <c r="BH64" s="337"/>
      <c r="BI64" s="337"/>
      <c r="BJ64" s="337"/>
      <c r="BK64" s="337"/>
      <c r="BL64" s="337"/>
    </row>
    <row r="67" spans="1:121" ht="20.25">
      <c r="A67" s="352"/>
      <c r="B67" s="1519" t="s">
        <v>441</v>
      </c>
      <c r="C67" s="1519"/>
      <c r="D67" s="1519"/>
      <c r="E67" s="1519"/>
      <c r="F67" s="1519"/>
      <c r="G67" s="1519"/>
      <c r="H67" s="1519"/>
      <c r="I67" s="1519"/>
      <c r="J67" s="1519"/>
      <c r="K67" s="1519"/>
      <c r="L67" s="1519"/>
      <c r="M67" s="1519"/>
      <c r="N67" s="1519"/>
      <c r="O67" s="1519"/>
      <c r="P67" s="1519"/>
      <c r="Q67" s="1519"/>
      <c r="R67" s="1519"/>
      <c r="S67" s="1519"/>
      <c r="T67" s="1519"/>
      <c r="U67" s="1519"/>
      <c r="V67" s="1519"/>
      <c r="W67" s="1519"/>
      <c r="X67" s="1519"/>
      <c r="Y67" s="1519"/>
      <c r="Z67" s="1519"/>
      <c r="AA67" s="1519"/>
      <c r="AB67" s="1519"/>
      <c r="AC67" s="1519"/>
      <c r="AD67" s="1519"/>
      <c r="AE67" s="1519"/>
      <c r="AF67" s="1520"/>
    </row>
    <row r="68" spans="1:121">
      <c r="A68" s="78"/>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80"/>
    </row>
    <row r="69" spans="1:121" ht="14.25">
      <c r="A69" s="72"/>
      <c r="B69" s="2" t="s">
        <v>442</v>
      </c>
      <c r="H69" s="2" t="s">
        <v>543</v>
      </c>
      <c r="T69" s="1494" t="str">
        <f>C32</f>
        <v/>
      </c>
      <c r="U69" s="1494"/>
      <c r="Z69" s="888" t="s">
        <v>31</v>
      </c>
      <c r="AA69" s="888"/>
      <c r="AB69" s="888" t="s">
        <v>544</v>
      </c>
      <c r="AC69" s="888"/>
      <c r="AF69" s="73"/>
    </row>
    <row r="70" spans="1:121">
      <c r="A70" s="72"/>
      <c r="Z70" s="1515">
        <v>2</v>
      </c>
      <c r="AA70" s="1515"/>
      <c r="AB70" s="1515">
        <v>1.1259999999999999</v>
      </c>
      <c r="AC70" s="1515"/>
      <c r="AF70" s="73"/>
    </row>
    <row r="71" spans="1:121">
      <c r="A71" s="72"/>
      <c r="H71" s="2" t="s">
        <v>443</v>
      </c>
      <c r="T71" s="1290" t="str">
        <f>IF(C55&lt;&gt;"",COUNT(C55:C59),"")</f>
        <v/>
      </c>
      <c r="U71" s="1290"/>
      <c r="Z71" s="1515">
        <v>3</v>
      </c>
      <c r="AA71" s="1515"/>
      <c r="AB71" s="1515">
        <v>1.6930000000000001</v>
      </c>
      <c r="AC71" s="1515"/>
      <c r="AF71" s="73"/>
    </row>
    <row r="72" spans="1:121">
      <c r="A72" s="72"/>
      <c r="Z72" s="1515">
        <v>4</v>
      </c>
      <c r="AA72" s="1515"/>
      <c r="AB72" s="1515">
        <v>2.0590000000000002</v>
      </c>
      <c r="AC72" s="1515"/>
      <c r="AF72" s="73"/>
    </row>
    <row r="73" spans="1:121" ht="15.75">
      <c r="A73" s="72"/>
      <c r="H73" s="2" t="s">
        <v>545</v>
      </c>
      <c r="T73" s="1516" t="str">
        <f>IF(T69&lt;&gt;"",T69/VLOOKUP(T71,Z70:AC73,3),"")</f>
        <v/>
      </c>
      <c r="U73" s="1461"/>
      <c r="Z73" s="1515">
        <v>5</v>
      </c>
      <c r="AA73" s="1515"/>
      <c r="AB73" s="1515">
        <v>2.3260000000000001</v>
      </c>
      <c r="AC73" s="1515"/>
      <c r="AF73" s="73"/>
    </row>
    <row r="74" spans="1:121">
      <c r="A74" s="72"/>
      <c r="AF74" s="73"/>
    </row>
    <row r="75" spans="1:121">
      <c r="A75" s="72"/>
      <c r="B75" s="2" t="s">
        <v>444</v>
      </c>
      <c r="Y75" s="1290" t="s">
        <v>445</v>
      </c>
      <c r="Z75" s="1290"/>
      <c r="AA75" s="1290"/>
      <c r="AB75" s="1290"/>
      <c r="AC75" s="1290"/>
      <c r="AD75" s="1290"/>
      <c r="AF75" s="73"/>
    </row>
    <row r="76" spans="1:121">
      <c r="A76" s="72"/>
      <c r="AF76" s="73"/>
    </row>
    <row r="77" spans="1:121" ht="15.75">
      <c r="A77" s="72"/>
      <c r="C77" s="888" t="s">
        <v>546</v>
      </c>
      <c r="D77" s="888"/>
      <c r="E77" s="888" t="s">
        <v>547</v>
      </c>
      <c r="F77" s="888"/>
      <c r="H77" s="2" t="s">
        <v>548</v>
      </c>
      <c r="T77" s="1290">
        <f>COUNT(AB78:AD80)</f>
        <v>0</v>
      </c>
      <c r="U77" s="1290"/>
      <c r="Y77" s="1515" t="s">
        <v>202</v>
      </c>
      <c r="Z77" s="1515"/>
      <c r="AA77" s="1515"/>
      <c r="AB77" s="1515" t="s">
        <v>446</v>
      </c>
      <c r="AC77" s="1515"/>
      <c r="AD77" s="1515"/>
      <c r="AF77" s="73"/>
      <c r="AG77" s="2"/>
      <c r="AH77" s="2"/>
      <c r="DP77" s="8"/>
      <c r="DQ77" s="8"/>
    </row>
    <row r="78" spans="1:121">
      <c r="A78" s="72"/>
      <c r="C78" s="1515">
        <v>2</v>
      </c>
      <c r="D78" s="1515"/>
      <c r="E78" s="1517">
        <v>1.41</v>
      </c>
      <c r="F78" s="1517"/>
      <c r="Y78" s="1515" t="s">
        <v>265</v>
      </c>
      <c r="Z78" s="1515"/>
      <c r="AA78" s="1515"/>
      <c r="AB78" s="1514" t="str">
        <f>IF(C61&lt;&gt;"",AVERAGE(C61:L61),"")</f>
        <v/>
      </c>
      <c r="AC78" s="1514"/>
      <c r="AD78" s="1514"/>
      <c r="AF78" s="73"/>
      <c r="AG78" s="2"/>
      <c r="AH78" s="2"/>
      <c r="DP78" s="8"/>
      <c r="DQ78" s="8"/>
    </row>
    <row r="79" spans="1:121">
      <c r="A79" s="72"/>
      <c r="C79" s="1515">
        <v>3</v>
      </c>
      <c r="D79" s="1515"/>
      <c r="E79" s="1517">
        <v>1.9059999999999999</v>
      </c>
      <c r="F79" s="1517"/>
      <c r="H79" s="2" t="s">
        <v>447</v>
      </c>
      <c r="P79" s="1290"/>
      <c r="Q79" s="1290"/>
      <c r="T79" s="1290">
        <f>COUNT(C55:L55)</f>
        <v>0</v>
      </c>
      <c r="U79" s="1290"/>
      <c r="Y79" s="1515" t="s">
        <v>218</v>
      </c>
      <c r="Z79" s="1515"/>
      <c r="AA79" s="1515"/>
      <c r="AB79" s="1514" t="str">
        <f>IF(M61&lt;&gt;"",AVERAGE(M61:V61),"")</f>
        <v/>
      </c>
      <c r="AC79" s="1514"/>
      <c r="AD79" s="1514"/>
      <c r="AF79" s="73"/>
      <c r="AG79" s="2"/>
      <c r="AH79" s="2"/>
      <c r="DP79" s="8"/>
      <c r="DQ79" s="8"/>
    </row>
    <row r="80" spans="1:121">
      <c r="A80" s="72"/>
      <c r="Y80" s="1515" t="s">
        <v>16</v>
      </c>
      <c r="Z80" s="1515"/>
      <c r="AA80" s="1515"/>
      <c r="AB80" s="1514" t="str">
        <f>IF(W61="","",AVERAGE(W61:AF61))</f>
        <v/>
      </c>
      <c r="AC80" s="1514"/>
      <c r="AD80" s="1514"/>
      <c r="AF80" s="73"/>
      <c r="AG80" s="2"/>
      <c r="AH80" s="2"/>
      <c r="DP80" s="8"/>
      <c r="DQ80" s="8"/>
    </row>
    <row r="81" spans="1:42" ht="15.75">
      <c r="A81" s="72"/>
      <c r="H81" s="2" t="s">
        <v>549</v>
      </c>
      <c r="T81" s="1494">
        <f>MAX(AB78:AD80)-MIN(AB78:AD80)</f>
        <v>0</v>
      </c>
      <c r="U81" s="1290"/>
      <c r="AF81" s="73"/>
    </row>
    <row r="82" spans="1:42">
      <c r="A82" s="72"/>
      <c r="AF82" s="73"/>
    </row>
    <row r="83" spans="1:42" ht="15.75">
      <c r="A83" s="72"/>
      <c r="H83" s="2" t="s">
        <v>550</v>
      </c>
      <c r="T83" s="1514" t="str">
        <f>IF(T77&lt;&gt;0,T81/VLOOKUP(T77,C78:F79,3),"")</f>
        <v/>
      </c>
      <c r="U83" s="1514"/>
      <c r="AF83" s="73"/>
    </row>
    <row r="84" spans="1:42">
      <c r="A84" s="72"/>
      <c r="AF84" s="73"/>
    </row>
    <row r="85" spans="1:42">
      <c r="A85" s="72"/>
      <c r="B85" s="2" t="s">
        <v>448</v>
      </c>
      <c r="AF85" s="73"/>
    </row>
    <row r="86" spans="1:42">
      <c r="A86" s="72"/>
      <c r="AF86" s="73"/>
    </row>
    <row r="87" spans="1:42" ht="15.75">
      <c r="A87" s="72"/>
      <c r="H87" s="353" t="s">
        <v>551</v>
      </c>
      <c r="I87" s="301" t="s">
        <v>219</v>
      </c>
      <c r="J87" s="2" t="s">
        <v>552</v>
      </c>
      <c r="T87" s="1516" t="str">
        <f>IF(T73&lt;&gt;"",SQRT(T73*T73+T83*T83),"")</f>
        <v/>
      </c>
      <c r="U87" s="1461"/>
      <c r="AF87" s="73"/>
    </row>
    <row r="88" spans="1:42">
      <c r="A88" s="72"/>
      <c r="I88" s="354"/>
      <c r="AF88" s="73"/>
    </row>
    <row r="89" spans="1:42">
      <c r="A89" s="72"/>
      <c r="B89" s="2" t="s">
        <v>449</v>
      </c>
      <c r="I89" s="301"/>
      <c r="Y89" s="1290" t="s">
        <v>450</v>
      </c>
      <c r="Z89" s="1290"/>
      <c r="AA89" s="1290"/>
      <c r="AB89" s="1290"/>
      <c r="AC89" s="1290"/>
      <c r="AD89" s="1290"/>
      <c r="AF89" s="73"/>
    </row>
    <row r="90" spans="1:42">
      <c r="A90" s="72"/>
      <c r="I90" s="301"/>
      <c r="AF90" s="73"/>
    </row>
    <row r="91" spans="1:42" ht="15.75">
      <c r="A91" s="72"/>
      <c r="C91" s="888" t="s">
        <v>546</v>
      </c>
      <c r="D91" s="888"/>
      <c r="E91" s="888" t="s">
        <v>547</v>
      </c>
      <c r="F91" s="888"/>
      <c r="H91" s="2" t="s">
        <v>553</v>
      </c>
      <c r="I91" s="301"/>
      <c r="T91" s="1494">
        <f>MAX(AB92:AD101)-MIN(AB92:AD101)</f>
        <v>0</v>
      </c>
      <c r="U91" s="1290"/>
      <c r="Y91" s="1515" t="s">
        <v>451</v>
      </c>
      <c r="Z91" s="1515"/>
      <c r="AA91" s="1515"/>
      <c r="AB91" s="1515" t="s">
        <v>446</v>
      </c>
      <c r="AC91" s="1515"/>
      <c r="AD91" s="1515"/>
      <c r="AF91" s="73"/>
      <c r="AL91" s="2"/>
      <c r="AM91" s="2"/>
      <c r="AN91" s="2"/>
      <c r="AO91" s="2"/>
      <c r="AP91" s="2"/>
    </row>
    <row r="92" spans="1:42">
      <c r="A92" s="72"/>
      <c r="C92" s="1515">
        <v>2</v>
      </c>
      <c r="D92" s="1515"/>
      <c r="E92" s="1517">
        <v>1.41</v>
      </c>
      <c r="F92" s="1517"/>
      <c r="Y92" s="1515">
        <v>1</v>
      </c>
      <c r="Z92" s="1515"/>
      <c r="AA92" s="1515"/>
      <c r="AB92" s="1514" t="str">
        <f>IF(C61="","",(C61+M61+W61)/COUNT(C61,M61,W61))</f>
        <v/>
      </c>
      <c r="AC92" s="1514"/>
      <c r="AD92" s="1514"/>
      <c r="AF92" s="73"/>
      <c r="AL92" s="2"/>
      <c r="AM92" s="2"/>
      <c r="AN92" s="2"/>
      <c r="AO92" s="2"/>
      <c r="AP92" s="2"/>
    </row>
    <row r="93" spans="1:42">
      <c r="A93" s="72"/>
      <c r="C93" s="1515">
        <v>3</v>
      </c>
      <c r="D93" s="1515"/>
      <c r="E93" s="1517">
        <v>1.9059999999999999</v>
      </c>
      <c r="F93" s="1517"/>
      <c r="H93" s="2" t="s">
        <v>452</v>
      </c>
      <c r="Y93" s="1515">
        <v>2</v>
      </c>
      <c r="Z93" s="1515"/>
      <c r="AA93" s="1515"/>
      <c r="AB93" s="1514" t="str">
        <f>IF(D61="","",(D61+N61+X61)/COUNT(D61,N61,X61))</f>
        <v/>
      </c>
      <c r="AC93" s="1514"/>
      <c r="AD93" s="1514"/>
      <c r="AF93" s="73"/>
      <c r="AL93" s="2"/>
      <c r="AM93" s="2"/>
      <c r="AN93" s="2"/>
      <c r="AO93" s="2"/>
      <c r="AP93" s="2"/>
    </row>
    <row r="94" spans="1:42">
      <c r="A94" s="72"/>
      <c r="C94" s="1515">
        <v>4</v>
      </c>
      <c r="D94" s="1515"/>
      <c r="E94" s="1517">
        <v>2.2370000000000001</v>
      </c>
      <c r="F94" s="1517"/>
      <c r="Y94" s="1515">
        <v>3</v>
      </c>
      <c r="Z94" s="1515"/>
      <c r="AA94" s="1515"/>
      <c r="AB94" s="1514" t="str">
        <f>IF(E61="","",(E61+O61+Y61)/COUNT(E61,O61,Y61))</f>
        <v/>
      </c>
      <c r="AC94" s="1514"/>
      <c r="AD94" s="1514"/>
      <c r="AF94" s="73"/>
      <c r="AL94" s="2"/>
      <c r="AM94" s="2"/>
      <c r="AN94" s="2"/>
      <c r="AO94" s="2"/>
      <c r="AP94" s="2"/>
    </row>
    <row r="95" spans="1:42" ht="15.75">
      <c r="A95" s="72"/>
      <c r="C95" s="1515">
        <v>5</v>
      </c>
      <c r="D95" s="1515"/>
      <c r="E95" s="1517">
        <v>2.4769999999999999</v>
      </c>
      <c r="F95" s="1517"/>
      <c r="O95" s="353" t="s">
        <v>554</v>
      </c>
      <c r="P95" s="177" t="s">
        <v>219</v>
      </c>
      <c r="Q95" s="8" t="s">
        <v>555</v>
      </c>
      <c r="T95" s="1514" t="str">
        <f>IF(T79&lt;&gt;0,T91/VLOOKUP(T79,C92:F100,3),"")</f>
        <v/>
      </c>
      <c r="U95" s="1514"/>
      <c r="Y95" s="1515">
        <v>4</v>
      </c>
      <c r="Z95" s="1515"/>
      <c r="AA95" s="1515"/>
      <c r="AB95" s="1514" t="str">
        <f>IF(F61="","",(F61+P61+Z61)/COUNT(F61,P61,Z61))</f>
        <v/>
      </c>
      <c r="AC95" s="1514"/>
      <c r="AD95" s="1514"/>
      <c r="AF95" s="73"/>
    </row>
    <row r="96" spans="1:42">
      <c r="A96" s="72"/>
      <c r="C96" s="1515">
        <v>6</v>
      </c>
      <c r="D96" s="1515"/>
      <c r="E96" s="1517">
        <v>2.669</v>
      </c>
      <c r="F96" s="1517"/>
      <c r="Y96" s="1515">
        <v>5</v>
      </c>
      <c r="Z96" s="1515"/>
      <c r="AA96" s="1515"/>
      <c r="AB96" s="1514" t="str">
        <f>IF(G61="","",(G61+Q61+AA61)/COUNT(G61,Q61,AA61))</f>
        <v/>
      </c>
      <c r="AC96" s="1514"/>
      <c r="AD96" s="1514"/>
      <c r="AF96" s="73"/>
    </row>
    <row r="97" spans="1:32">
      <c r="A97" s="72"/>
      <c r="C97" s="1515">
        <v>7</v>
      </c>
      <c r="D97" s="1515"/>
      <c r="E97" s="1517">
        <v>2.827</v>
      </c>
      <c r="F97" s="1517"/>
      <c r="H97" s="2" t="s">
        <v>453</v>
      </c>
      <c r="Y97" s="1515">
        <v>6</v>
      </c>
      <c r="Z97" s="1515"/>
      <c r="AA97" s="1515"/>
      <c r="AB97" s="1514" t="str">
        <f>IF(H61="","",(H61+R61+AB61)/COUNT(H61,R61,AB61))</f>
        <v/>
      </c>
      <c r="AC97" s="1514"/>
      <c r="AD97" s="1514"/>
      <c r="AF97" s="73"/>
    </row>
    <row r="98" spans="1:32" ht="15.75">
      <c r="A98" s="72"/>
      <c r="C98" s="1515">
        <v>8</v>
      </c>
      <c r="D98" s="1515"/>
      <c r="E98" s="1517">
        <v>2.9609999999999999</v>
      </c>
      <c r="F98" s="1517"/>
      <c r="P98" s="353" t="s">
        <v>556</v>
      </c>
      <c r="T98" s="1393" t="str">
        <f>IF(T87&lt;&gt;"",T95/T87,"")</f>
        <v/>
      </c>
      <c r="U98" s="1393"/>
      <c r="Y98" s="1515">
        <v>7</v>
      </c>
      <c r="Z98" s="1515"/>
      <c r="AA98" s="1515"/>
      <c r="AB98" s="1514" t="str">
        <f>IF(I61="","",(I61+S61+AC61)/COUNT(I61,S61,AC61))</f>
        <v/>
      </c>
      <c r="AC98" s="1514"/>
      <c r="AD98" s="1514"/>
      <c r="AF98" s="73"/>
    </row>
    <row r="99" spans="1:32">
      <c r="A99" s="72"/>
      <c r="C99" s="1515">
        <v>9</v>
      </c>
      <c r="D99" s="1515"/>
      <c r="E99" s="1517">
        <v>3.0760000000000001</v>
      </c>
      <c r="F99" s="1517"/>
      <c r="Y99" s="1515">
        <v>8</v>
      </c>
      <c r="Z99" s="1515"/>
      <c r="AA99" s="1515"/>
      <c r="AB99" s="1514" t="str">
        <f>IF(J61="","",(J61+T61+AD61)/COUNT(J61,T61,AD61))</f>
        <v/>
      </c>
      <c r="AC99" s="1514"/>
      <c r="AD99" s="1514"/>
      <c r="AF99" s="73"/>
    </row>
    <row r="100" spans="1:32">
      <c r="A100" s="72"/>
      <c r="C100" s="1515">
        <v>10</v>
      </c>
      <c r="D100" s="1515"/>
      <c r="E100" s="1517">
        <v>3.1779999999999999</v>
      </c>
      <c r="F100" s="1517"/>
      <c r="Y100" s="1515">
        <v>9</v>
      </c>
      <c r="Z100" s="1515"/>
      <c r="AA100" s="1515"/>
      <c r="AB100" s="1514" t="str">
        <f>IF(K61="","",(K61+U61+AE61)/COUNT(K61,U61,AE61))</f>
        <v/>
      </c>
      <c r="AC100" s="1514"/>
      <c r="AD100" s="1514"/>
      <c r="AF100" s="73"/>
    </row>
    <row r="101" spans="1:32">
      <c r="A101" s="72"/>
      <c r="Y101" s="1515">
        <v>10</v>
      </c>
      <c r="Z101" s="1515"/>
      <c r="AA101" s="1515"/>
      <c r="AB101" s="1514" t="str">
        <f>IF(L61="","",(L61+V61+AF61)/COUNT(L61,V61,AF61))</f>
        <v/>
      </c>
      <c r="AC101" s="1514"/>
      <c r="AD101" s="1514"/>
      <c r="AF101" s="73"/>
    </row>
    <row r="102" spans="1:32">
      <c r="A102" s="72"/>
      <c r="AF102" s="73"/>
    </row>
    <row r="103" spans="1:32">
      <c r="A103" s="72"/>
      <c r="AF103" s="73"/>
    </row>
    <row r="104" spans="1:32">
      <c r="A104" s="72"/>
      <c r="C104" s="2" t="s">
        <v>454</v>
      </c>
      <c r="AF104" s="73"/>
    </row>
    <row r="105" spans="1:32">
      <c r="A105" s="72"/>
      <c r="AF105" s="73"/>
    </row>
    <row r="106" spans="1:32" ht="15.75">
      <c r="A106" s="72"/>
      <c r="F106" s="2" t="s">
        <v>455</v>
      </c>
      <c r="H106" s="2" t="s">
        <v>557</v>
      </c>
      <c r="T106" s="1518" t="str">
        <f>IF(T98&lt;&gt;"",TRUNC(T98*1.41),"")</f>
        <v/>
      </c>
      <c r="U106" s="1518"/>
      <c r="AF106" s="73"/>
    </row>
    <row r="107" spans="1:32">
      <c r="A107" s="72"/>
      <c r="AF107" s="73"/>
    </row>
    <row r="108" spans="1:32">
      <c r="A108" s="72"/>
      <c r="T108" s="355" t="str">
        <f>IF(T106&lt;&gt;"",IF(T106&lt;5,"Gage discrimination low","Gage discrimination acceptable"),"")</f>
        <v/>
      </c>
      <c r="U108" s="356"/>
      <c r="V108" s="356"/>
      <c r="W108" s="356"/>
      <c r="AF108" s="73"/>
    </row>
    <row r="109" spans="1:32">
      <c r="A109" s="72"/>
      <c r="AF109" s="73"/>
    </row>
    <row r="110" spans="1:32">
      <c r="A110" s="72"/>
      <c r="C110" s="2" t="s">
        <v>456</v>
      </c>
      <c r="AF110" s="73"/>
    </row>
    <row r="111" spans="1:32">
      <c r="A111" s="72"/>
      <c r="C111" s="2" t="s">
        <v>457</v>
      </c>
      <c r="AF111" s="73"/>
    </row>
    <row r="112" spans="1:32">
      <c r="A112" s="72"/>
      <c r="C112" s="2" t="s">
        <v>458</v>
      </c>
      <c r="AF112" s="73"/>
    </row>
    <row r="113" spans="1:32">
      <c r="A113" s="72"/>
      <c r="AF113" s="73"/>
    </row>
    <row r="114" spans="1:32">
      <c r="A114" s="75"/>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7"/>
    </row>
  </sheetData>
  <customSheetViews>
    <customSheetView guid="{4386EC60-C10A-4757-8A9B-A7E03A340F6B}" showPageBreaks="1" printArea="1">
      <selection activeCell="Q25" sqref="Q25"/>
      <rowBreaks count="2" manualBreakCount="2">
        <brk id="59" max="31" man="1"/>
        <brk id="65" max="31" man="1"/>
      </rowBreaks>
      <pageMargins left="0.25" right="0.25" top="0.41" bottom="0.68" header="0.17" footer="0.16"/>
      <printOptions horizontalCentered="1" verticalCentered="1"/>
      <pageSetup scale="89" fitToHeight="2" orientation="portrait" r:id="rId1"/>
      <headerFooter alignWithMargins="0">
        <oddFooter xml:space="preserve">&amp;L&amp;P of &amp;N&amp;RPPAP: Revision 1.4
Date: 4/12/12
</oddFooter>
      </headerFooter>
    </customSheetView>
  </customSheetViews>
  <mergeCells count="97">
    <mergeCell ref="A4:S4"/>
    <mergeCell ref="A5:S5"/>
    <mergeCell ref="A54:B54"/>
    <mergeCell ref="C53:L53"/>
    <mergeCell ref="C11:D11"/>
    <mergeCell ref="H11:I11"/>
    <mergeCell ref="M53:V53"/>
    <mergeCell ref="M11:N11"/>
    <mergeCell ref="M32:N32"/>
    <mergeCell ref="T5:AC5"/>
    <mergeCell ref="A7:L7"/>
    <mergeCell ref="H32:I32"/>
    <mergeCell ref="C32:D32"/>
    <mergeCell ref="W53:AF53"/>
    <mergeCell ref="AB77:AD77"/>
    <mergeCell ref="Z71:AA71"/>
    <mergeCell ref="Z72:AA72"/>
    <mergeCell ref="Y77:AA77"/>
    <mergeCell ref="AB71:AC71"/>
    <mergeCell ref="AB72:AC72"/>
    <mergeCell ref="Y75:AD75"/>
    <mergeCell ref="C91:D91"/>
    <mergeCell ref="T95:U95"/>
    <mergeCell ref="E92:F92"/>
    <mergeCell ref="B67:AF67"/>
    <mergeCell ref="Z73:AA73"/>
    <mergeCell ref="Z70:AA70"/>
    <mergeCell ref="T73:U73"/>
    <mergeCell ref="T71:U71"/>
    <mergeCell ref="AB69:AC69"/>
    <mergeCell ref="T69:U69"/>
    <mergeCell ref="Z69:AA69"/>
    <mergeCell ref="AB70:AC70"/>
    <mergeCell ref="AB73:AC73"/>
    <mergeCell ref="T79:U79"/>
    <mergeCell ref="E78:F78"/>
    <mergeCell ref="P79:Q79"/>
    <mergeCell ref="AB92:AD92"/>
    <mergeCell ref="Y92:AA92"/>
    <mergeCell ref="E91:F91"/>
    <mergeCell ref="T83:U83"/>
    <mergeCell ref="E95:F95"/>
    <mergeCell ref="T91:U91"/>
    <mergeCell ref="AB91:AD91"/>
    <mergeCell ref="AB80:AD80"/>
    <mergeCell ref="Y78:AA78"/>
    <mergeCell ref="AB78:AD78"/>
    <mergeCell ref="AB79:AD79"/>
    <mergeCell ref="Y89:AD89"/>
    <mergeCell ref="C77:D77"/>
    <mergeCell ref="E77:F77"/>
    <mergeCell ref="T77:U77"/>
    <mergeCell ref="Y79:AA79"/>
    <mergeCell ref="T81:U81"/>
    <mergeCell ref="E79:F79"/>
    <mergeCell ref="C79:D79"/>
    <mergeCell ref="C78:D78"/>
    <mergeCell ref="C94:D94"/>
    <mergeCell ref="C92:D92"/>
    <mergeCell ref="E94:F94"/>
    <mergeCell ref="E97:F97"/>
    <mergeCell ref="E96:F96"/>
    <mergeCell ref="E93:F93"/>
    <mergeCell ref="C93:D93"/>
    <mergeCell ref="C95:D95"/>
    <mergeCell ref="T106:U106"/>
    <mergeCell ref="Y101:AA101"/>
    <mergeCell ref="T98:U98"/>
    <mergeCell ref="AB101:AD101"/>
    <mergeCell ref="AB98:AD98"/>
    <mergeCell ref="AB99:AD99"/>
    <mergeCell ref="Y99:AA99"/>
    <mergeCell ref="Y100:AA100"/>
    <mergeCell ref="Y98:AA98"/>
    <mergeCell ref="AB100:AD100"/>
    <mergeCell ref="C100:D100"/>
    <mergeCell ref="E100:F100"/>
    <mergeCell ref="E98:F98"/>
    <mergeCell ref="C99:D99"/>
    <mergeCell ref="C98:D98"/>
    <mergeCell ref="E99:F99"/>
    <mergeCell ref="D1:AF3"/>
    <mergeCell ref="AB97:AD97"/>
    <mergeCell ref="Y97:AA97"/>
    <mergeCell ref="AB94:AD94"/>
    <mergeCell ref="AB93:AD93"/>
    <mergeCell ref="AB95:AD95"/>
    <mergeCell ref="Y96:AA96"/>
    <mergeCell ref="Y95:AA95"/>
    <mergeCell ref="Y93:AA93"/>
    <mergeCell ref="AB96:AD96"/>
    <mergeCell ref="C97:D97"/>
    <mergeCell ref="C96:D96"/>
    <mergeCell ref="Y80:AA80"/>
    <mergeCell ref="Y91:AA91"/>
    <mergeCell ref="T87:U87"/>
    <mergeCell ref="Y94:AA94"/>
  </mergeCells>
  <phoneticPr fontId="28" type="noConversion"/>
  <printOptions horizontalCentered="1"/>
  <pageMargins left="0.17" right="0.25" top="0.41" bottom="0.68" header="0.17" footer="0.16"/>
  <pageSetup scale="80" fitToHeight="2" orientation="portrait" r:id="rId2"/>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rowBreaks count="2" manualBreakCount="2">
    <brk id="52" max="31" man="1"/>
    <brk id="66" max="31" man="1"/>
  </rowBreaks>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3"/>
  </sheetPr>
  <dimension ref="A1:CS57"/>
  <sheetViews>
    <sheetView view="pageLayout" zoomScaleNormal="100" workbookViewId="0">
      <selection activeCell="B3" sqref="B3"/>
    </sheetView>
  </sheetViews>
  <sheetFormatPr defaultColWidth="9.140625" defaultRowHeight="12.75"/>
  <cols>
    <col min="1" max="1" width="2.140625" style="2" customWidth="1"/>
    <col min="2" max="2" width="6.140625" style="2" customWidth="1"/>
    <col min="3" max="26" width="4.85546875" style="2" customWidth="1"/>
    <col min="27" max="32" width="3.85546875" style="2" customWidth="1"/>
    <col min="33" max="33" width="9.140625" style="8"/>
    <col min="34" max="34" width="11.140625" style="8" customWidth="1"/>
    <col min="35" max="44" width="6.42578125" style="8" customWidth="1"/>
    <col min="45" max="97" width="9.140625" style="8"/>
    <col min="98" max="16384" width="9.140625" style="2"/>
  </cols>
  <sheetData>
    <row r="1" spans="1:97" ht="12.75" customHeight="1">
      <c r="A1" s="724"/>
      <c r="B1" s="720"/>
      <c r="C1" s="720"/>
      <c r="D1" s="1539" t="s">
        <v>660</v>
      </c>
      <c r="E1" s="1539"/>
      <c r="F1" s="1539"/>
      <c r="G1" s="1539"/>
      <c r="H1" s="1539"/>
      <c r="I1" s="1539"/>
      <c r="J1" s="1539"/>
      <c r="K1" s="1539"/>
      <c r="L1" s="1539"/>
      <c r="M1" s="1539"/>
      <c r="N1" s="1539"/>
      <c r="O1" s="1539"/>
      <c r="P1" s="1539"/>
      <c r="Q1" s="1539"/>
      <c r="R1" s="1539"/>
      <c r="S1" s="1539"/>
      <c r="T1" s="1539"/>
      <c r="U1" s="1539"/>
      <c r="V1" s="1539"/>
      <c r="W1" s="1539"/>
      <c r="X1" s="1539"/>
      <c r="Y1" s="1539"/>
      <c r="Z1" s="1539"/>
      <c r="AA1" s="1540"/>
    </row>
    <row r="2" spans="1:97" ht="12.75" customHeight="1">
      <c r="A2" s="721"/>
      <c r="B2" s="725"/>
      <c r="C2" s="725"/>
      <c r="D2" s="1541"/>
      <c r="E2" s="1541"/>
      <c r="F2" s="1541"/>
      <c r="G2" s="1541"/>
      <c r="H2" s="1541"/>
      <c r="I2" s="1541"/>
      <c r="J2" s="1541"/>
      <c r="K2" s="1541"/>
      <c r="L2" s="1541"/>
      <c r="M2" s="1541"/>
      <c r="N2" s="1541"/>
      <c r="O2" s="1541"/>
      <c r="P2" s="1541"/>
      <c r="Q2" s="1541"/>
      <c r="R2" s="1541"/>
      <c r="S2" s="1541"/>
      <c r="T2" s="1541"/>
      <c r="U2" s="1541"/>
      <c r="V2" s="1541"/>
      <c r="W2" s="1541"/>
      <c r="X2" s="1541"/>
      <c r="Y2" s="1541"/>
      <c r="Z2" s="1541"/>
      <c r="AA2" s="1542"/>
    </row>
    <row r="3" spans="1:97" ht="25.5" customHeight="1" thickBot="1">
      <c r="A3" s="722"/>
      <c r="B3" s="723"/>
      <c r="C3" s="723"/>
      <c r="D3" s="1543"/>
      <c r="E3" s="1543"/>
      <c r="F3" s="1543"/>
      <c r="G3" s="1543"/>
      <c r="H3" s="1543"/>
      <c r="I3" s="1543"/>
      <c r="J3" s="1543"/>
      <c r="K3" s="1543"/>
      <c r="L3" s="1543"/>
      <c r="M3" s="1543"/>
      <c r="N3" s="1543"/>
      <c r="O3" s="1543"/>
      <c r="P3" s="1543"/>
      <c r="Q3" s="1543"/>
      <c r="R3" s="1543"/>
      <c r="S3" s="1543"/>
      <c r="T3" s="1543"/>
      <c r="U3" s="1543"/>
      <c r="V3" s="1543"/>
      <c r="W3" s="1543"/>
      <c r="X3" s="1543"/>
      <c r="Y3" s="1543"/>
      <c r="Z3" s="1543"/>
      <c r="AA3" s="1544"/>
    </row>
    <row r="4" spans="1:97" s="10" customFormat="1" ht="11.25">
      <c r="A4" s="1521" t="s">
        <v>459</v>
      </c>
      <c r="B4" s="970"/>
      <c r="C4" s="970"/>
      <c r="D4" s="970"/>
      <c r="E4" s="970"/>
      <c r="F4" s="970"/>
      <c r="G4" s="970"/>
      <c r="H4" s="970"/>
      <c r="I4" s="970"/>
      <c r="J4" s="970"/>
      <c r="K4" s="970"/>
      <c r="L4" s="970"/>
      <c r="M4" s="970"/>
      <c r="N4" s="970"/>
      <c r="O4" s="970"/>
      <c r="P4" s="1522"/>
      <c r="Q4" s="143" t="s">
        <v>408</v>
      </c>
      <c r="R4" s="716"/>
      <c r="S4" s="716"/>
      <c r="T4" s="716"/>
      <c r="U4" s="716"/>
      <c r="V4" s="716"/>
      <c r="W4" s="716"/>
      <c r="X4" s="330"/>
      <c r="Y4" s="143" t="s">
        <v>409</v>
      </c>
      <c r="Z4" s="716"/>
      <c r="AA4" s="330"/>
    </row>
    <row r="5" spans="1:97">
      <c r="A5" s="1523" t="s">
        <v>410</v>
      </c>
      <c r="B5" s="1524"/>
      <c r="C5" s="1524"/>
      <c r="D5" s="1524"/>
      <c r="E5" s="1524"/>
      <c r="F5" s="1524"/>
      <c r="G5" s="1524"/>
      <c r="H5" s="1524"/>
      <c r="I5" s="1524"/>
      <c r="J5" s="1524"/>
      <c r="K5" s="1524"/>
      <c r="L5" s="1524"/>
      <c r="M5" s="1524"/>
      <c r="N5" s="1524"/>
      <c r="O5" s="1524"/>
      <c r="P5" s="1525"/>
      <c r="Q5" s="1448" t="str">
        <f>INTRO!$C$20</f>
        <v>PART NUMBER</v>
      </c>
      <c r="R5" s="1449"/>
      <c r="S5" s="1449"/>
      <c r="T5" s="1449"/>
      <c r="U5" s="1449"/>
      <c r="V5" s="1449"/>
      <c r="W5" s="1449"/>
      <c r="X5" s="1450"/>
      <c r="Y5" s="75"/>
      <c r="Z5" s="76"/>
      <c r="AA5" s="77"/>
      <c r="AB5" s="8"/>
      <c r="AC5" s="8"/>
      <c r="AD5" s="8"/>
      <c r="AE5" s="8"/>
      <c r="AF5" s="8"/>
      <c r="CO5" s="2"/>
      <c r="CP5" s="2"/>
      <c r="CQ5" s="2"/>
      <c r="CR5" s="2"/>
      <c r="CS5" s="2"/>
    </row>
    <row r="6" spans="1:97" s="10" customFormat="1" ht="11.25">
      <c r="A6" s="121" t="s">
        <v>411</v>
      </c>
      <c r="B6" s="122"/>
      <c r="C6" s="122"/>
      <c r="D6" s="122"/>
      <c r="E6" s="122"/>
      <c r="F6" s="122"/>
      <c r="G6" s="122"/>
      <c r="H6" s="122"/>
      <c r="I6" s="122"/>
      <c r="J6" s="123"/>
      <c r="K6" s="121" t="s">
        <v>412</v>
      </c>
      <c r="L6" s="122"/>
      <c r="M6" s="122"/>
      <c r="N6" s="122"/>
      <c r="O6" s="122"/>
      <c r="P6" s="122"/>
      <c r="Q6" s="122"/>
      <c r="R6" s="122"/>
      <c r="S6" s="123"/>
      <c r="T6" s="121" t="s">
        <v>420</v>
      </c>
      <c r="U6" s="122"/>
      <c r="V6" s="122"/>
      <c r="W6" s="122"/>
      <c r="X6" s="122"/>
      <c r="Y6" s="122"/>
      <c r="Z6" s="122"/>
      <c r="AA6" s="123"/>
    </row>
    <row r="7" spans="1:97">
      <c r="A7" s="1448" t="str">
        <f>INTRO!$C$19</f>
        <v>PART NAME</v>
      </c>
      <c r="B7" s="1449"/>
      <c r="C7" s="1449"/>
      <c r="D7" s="1449"/>
      <c r="E7" s="1449"/>
      <c r="F7" s="1449"/>
      <c r="G7" s="1449"/>
      <c r="H7" s="1449"/>
      <c r="I7" s="1449"/>
      <c r="J7" s="1450"/>
      <c r="K7" s="75"/>
      <c r="L7" s="76"/>
      <c r="M7" s="76"/>
      <c r="N7" s="76"/>
      <c r="O7" s="76"/>
      <c r="P7" s="76"/>
      <c r="Q7" s="76"/>
      <c r="R7" s="76"/>
      <c r="S7" s="77"/>
      <c r="T7" s="75"/>
      <c r="U7" s="76"/>
      <c r="V7" s="76"/>
      <c r="W7" s="76"/>
      <c r="X7" s="76"/>
      <c r="Y7" s="76"/>
      <c r="Z7" s="76"/>
      <c r="AA7" s="77"/>
      <c r="AB7" s="8"/>
      <c r="AC7" s="8"/>
      <c r="AD7" s="8"/>
      <c r="AE7" s="8"/>
      <c r="AF7" s="8"/>
      <c r="CO7" s="2"/>
      <c r="CP7" s="2"/>
      <c r="CQ7" s="2"/>
      <c r="CR7" s="2"/>
      <c r="CS7" s="2"/>
    </row>
    <row r="8" spans="1:97" s="10" customFormat="1" ht="11.25">
      <c r="A8" s="121" t="s">
        <v>460</v>
      </c>
      <c r="B8" s="122"/>
      <c r="C8" s="122"/>
      <c r="D8" s="122"/>
      <c r="E8" s="121" t="s">
        <v>417</v>
      </c>
      <c r="F8" s="122"/>
      <c r="G8" s="122"/>
      <c r="H8" s="123"/>
      <c r="I8" s="121" t="s">
        <v>418</v>
      </c>
      <c r="J8" s="122"/>
      <c r="K8" s="122"/>
      <c r="L8" s="123"/>
      <c r="M8" s="121" t="s">
        <v>419</v>
      </c>
      <c r="N8" s="122"/>
      <c r="O8" s="122"/>
      <c r="P8" s="122"/>
      <c r="Q8" s="123"/>
      <c r="R8" s="121" t="s">
        <v>461</v>
      </c>
      <c r="S8" s="122"/>
      <c r="T8" s="122"/>
      <c r="U8" s="122"/>
      <c r="V8" s="123"/>
      <c r="W8" s="121" t="s">
        <v>462</v>
      </c>
      <c r="X8" s="122"/>
      <c r="Y8" s="122"/>
      <c r="Z8" s="122"/>
      <c r="AA8" s="123"/>
    </row>
    <row r="9" spans="1:97" s="161" customFormat="1">
      <c r="A9" s="75"/>
      <c r="B9" s="76"/>
      <c r="C9" s="76"/>
      <c r="D9" s="76"/>
      <c r="E9" s="75"/>
      <c r="F9" s="76"/>
      <c r="G9" s="76"/>
      <c r="H9" s="77"/>
      <c r="I9" s="75"/>
      <c r="J9" s="76"/>
      <c r="K9" s="76"/>
      <c r="L9" s="77"/>
      <c r="M9" s="75"/>
      <c r="N9" s="76"/>
      <c r="O9" s="76"/>
      <c r="P9" s="76"/>
      <c r="Q9" s="77"/>
      <c r="R9" s="1533"/>
      <c r="S9" s="1379"/>
      <c r="T9" s="1379"/>
      <c r="U9" s="1379"/>
      <c r="V9" s="1534"/>
      <c r="W9" s="1533"/>
      <c r="X9" s="1379"/>
      <c r="Y9" s="1379"/>
      <c r="Z9" s="1379"/>
      <c r="AA9" s="1534"/>
    </row>
    <row r="10" spans="1:97" ht="6.75" customHeight="1"/>
    <row r="11" spans="1:97">
      <c r="B11" s="334" t="s">
        <v>423</v>
      </c>
    </row>
    <row r="12" spans="1:97">
      <c r="B12" s="331" t="s">
        <v>540</v>
      </c>
      <c r="C12" s="1531" t="str">
        <f>IF(C47&lt;&gt;"",AVERAGE(C47:L47),"")</f>
        <v/>
      </c>
      <c r="D12" s="1531"/>
      <c r="E12" s="332"/>
      <c r="F12" s="333" t="s">
        <v>421</v>
      </c>
      <c r="G12" s="333"/>
      <c r="H12" s="1531" t="str">
        <f>IF(C12&lt;&gt;"",C12+AI20*C32,"")</f>
        <v/>
      </c>
      <c r="I12" s="1531"/>
      <c r="J12" s="332"/>
      <c r="K12" s="333" t="s">
        <v>422</v>
      </c>
      <c r="L12" s="333"/>
      <c r="M12" s="1531" t="str">
        <f>IF(C12&lt;&gt;"",C12-AI20*C32,"")</f>
        <v/>
      </c>
      <c r="N12" s="1532"/>
      <c r="AH12" s="8" t="s">
        <v>424</v>
      </c>
    </row>
    <row r="13" spans="1:97">
      <c r="C13" s="309"/>
      <c r="D13" s="309"/>
      <c r="E13" s="309"/>
      <c r="F13" s="309"/>
      <c r="G13" s="309"/>
      <c r="H13" s="309"/>
      <c r="I13" s="309"/>
      <c r="J13" s="309"/>
      <c r="K13" s="309"/>
      <c r="L13" s="309"/>
      <c r="M13" s="309"/>
      <c r="N13" s="309"/>
    </row>
    <row r="14" spans="1:97">
      <c r="C14" s="309"/>
      <c r="D14" s="309"/>
      <c r="E14" s="309"/>
      <c r="F14" s="309"/>
      <c r="G14" s="309"/>
      <c r="H14" s="309"/>
      <c r="I14" s="309"/>
      <c r="J14" s="309"/>
      <c r="K14" s="309"/>
      <c r="L14" s="309"/>
      <c r="M14" s="309"/>
      <c r="N14" s="309"/>
      <c r="AH14" s="8" t="s">
        <v>425</v>
      </c>
      <c r="AI14" s="200">
        <v>1</v>
      </c>
      <c r="AJ14" s="200">
        <f t="shared" ref="AJ14:AR14" si="0">AI14+1</f>
        <v>2</v>
      </c>
      <c r="AK14" s="200">
        <f t="shared" si="0"/>
        <v>3</v>
      </c>
      <c r="AL14" s="200">
        <f t="shared" si="0"/>
        <v>4</v>
      </c>
      <c r="AM14" s="200">
        <f t="shared" si="0"/>
        <v>5</v>
      </c>
      <c r="AN14" s="200">
        <f t="shared" si="0"/>
        <v>6</v>
      </c>
      <c r="AO14" s="200">
        <f t="shared" si="0"/>
        <v>7</v>
      </c>
      <c r="AP14" s="200">
        <f t="shared" si="0"/>
        <v>8</v>
      </c>
      <c r="AQ14" s="200">
        <f t="shared" si="0"/>
        <v>9</v>
      </c>
      <c r="AR14" s="200">
        <f t="shared" si="0"/>
        <v>10</v>
      </c>
    </row>
    <row r="15" spans="1:97">
      <c r="C15" s="309"/>
      <c r="D15" s="309"/>
      <c r="E15" s="309"/>
      <c r="F15" s="309"/>
      <c r="G15" s="309"/>
      <c r="H15" s="309"/>
      <c r="I15" s="309"/>
      <c r="J15" s="309"/>
      <c r="K15" s="309"/>
      <c r="L15" s="309"/>
      <c r="M15" s="309"/>
      <c r="N15" s="309"/>
      <c r="AH15" s="8" t="s">
        <v>426</v>
      </c>
      <c r="AI15" s="329" t="str">
        <f t="shared" ref="AI15:AR15" si="1">$H$12</f>
        <v/>
      </c>
      <c r="AJ15" s="329" t="str">
        <f t="shared" si="1"/>
        <v/>
      </c>
      <c r="AK15" s="329" t="str">
        <f t="shared" si="1"/>
        <v/>
      </c>
      <c r="AL15" s="329" t="str">
        <f t="shared" si="1"/>
        <v/>
      </c>
      <c r="AM15" s="329" t="str">
        <f t="shared" si="1"/>
        <v/>
      </c>
      <c r="AN15" s="329" t="str">
        <f t="shared" si="1"/>
        <v/>
      </c>
      <c r="AO15" s="329" t="str">
        <f t="shared" si="1"/>
        <v/>
      </c>
      <c r="AP15" s="329" t="str">
        <f t="shared" si="1"/>
        <v/>
      </c>
      <c r="AQ15" s="329" t="str">
        <f t="shared" si="1"/>
        <v/>
      </c>
      <c r="AR15" s="329" t="str">
        <f t="shared" si="1"/>
        <v/>
      </c>
    </row>
    <row r="16" spans="1:97">
      <c r="C16" s="309"/>
      <c r="D16" s="309"/>
      <c r="E16" s="309"/>
      <c r="F16" s="309"/>
      <c r="G16" s="309"/>
      <c r="H16" s="309"/>
      <c r="I16" s="309"/>
      <c r="J16" s="309"/>
      <c r="K16" s="309"/>
      <c r="L16" s="309"/>
      <c r="M16" s="309"/>
      <c r="N16" s="309"/>
      <c r="AH16" s="8" t="s">
        <v>287</v>
      </c>
      <c r="AI16" s="329" t="str">
        <f t="shared" ref="AI16:AR16" si="2">$C$12</f>
        <v/>
      </c>
      <c r="AJ16" s="329" t="str">
        <f t="shared" si="2"/>
        <v/>
      </c>
      <c r="AK16" s="329" t="str">
        <f t="shared" si="2"/>
        <v/>
      </c>
      <c r="AL16" s="329" t="str">
        <f t="shared" si="2"/>
        <v/>
      </c>
      <c r="AM16" s="329" t="str">
        <f t="shared" si="2"/>
        <v/>
      </c>
      <c r="AN16" s="329" t="str">
        <f t="shared" si="2"/>
        <v/>
      </c>
      <c r="AO16" s="329" t="str">
        <f t="shared" si="2"/>
        <v/>
      </c>
      <c r="AP16" s="329" t="str">
        <f t="shared" si="2"/>
        <v/>
      </c>
      <c r="AQ16" s="329" t="str">
        <f t="shared" si="2"/>
        <v/>
      </c>
      <c r="AR16" s="329" t="str">
        <f t="shared" si="2"/>
        <v/>
      </c>
    </row>
    <row r="17" spans="2:44">
      <c r="C17" s="309"/>
      <c r="D17" s="309"/>
      <c r="E17" s="309"/>
      <c r="F17" s="309"/>
      <c r="G17" s="309"/>
      <c r="H17" s="309"/>
      <c r="I17" s="309"/>
      <c r="J17" s="309"/>
      <c r="K17" s="309"/>
      <c r="L17" s="309"/>
      <c r="M17" s="309"/>
      <c r="N17" s="309"/>
      <c r="AH17" s="8" t="s">
        <v>427</v>
      </c>
      <c r="AI17" s="329" t="str">
        <f t="shared" ref="AI17:AR17" si="3">IF(C47&lt;&gt;"",C47,"")</f>
        <v/>
      </c>
      <c r="AJ17" s="329" t="str">
        <f t="shared" si="3"/>
        <v/>
      </c>
      <c r="AK17" s="329" t="str">
        <f t="shared" si="3"/>
        <v/>
      </c>
      <c r="AL17" s="329" t="str">
        <f t="shared" si="3"/>
        <v/>
      </c>
      <c r="AM17" s="329" t="str">
        <f t="shared" si="3"/>
        <v/>
      </c>
      <c r="AN17" s="329" t="str">
        <f t="shared" si="3"/>
        <v/>
      </c>
      <c r="AO17" s="329" t="str">
        <f t="shared" si="3"/>
        <v/>
      </c>
      <c r="AP17" s="329" t="str">
        <f t="shared" si="3"/>
        <v/>
      </c>
      <c r="AQ17" s="329" t="str">
        <f t="shared" si="3"/>
        <v/>
      </c>
      <c r="AR17" s="329" t="str">
        <f t="shared" si="3"/>
        <v/>
      </c>
    </row>
    <row r="18" spans="2:44">
      <c r="C18" s="309"/>
      <c r="D18" s="309"/>
      <c r="E18" s="309"/>
      <c r="F18" s="309"/>
      <c r="G18" s="309"/>
      <c r="H18" s="309"/>
      <c r="I18" s="309"/>
      <c r="J18" s="309"/>
      <c r="K18" s="309"/>
      <c r="L18" s="309"/>
      <c r="M18" s="309"/>
      <c r="N18" s="309"/>
      <c r="AH18" s="8" t="s">
        <v>428</v>
      </c>
      <c r="AI18" s="329" t="str">
        <f>$M$12</f>
        <v/>
      </c>
      <c r="AJ18" s="329" t="str">
        <f t="shared" ref="AJ18:AR18" si="4">AI18</f>
        <v/>
      </c>
      <c r="AK18" s="329" t="str">
        <f t="shared" si="4"/>
        <v/>
      </c>
      <c r="AL18" s="329" t="str">
        <f t="shared" si="4"/>
        <v/>
      </c>
      <c r="AM18" s="329" t="str">
        <f t="shared" si="4"/>
        <v/>
      </c>
      <c r="AN18" s="329" t="str">
        <f t="shared" si="4"/>
        <v/>
      </c>
      <c r="AO18" s="329" t="str">
        <f t="shared" si="4"/>
        <v/>
      </c>
      <c r="AP18" s="329" t="str">
        <f t="shared" si="4"/>
        <v/>
      </c>
      <c r="AQ18" s="329" t="str">
        <f t="shared" si="4"/>
        <v/>
      </c>
      <c r="AR18" s="329" t="str">
        <f t="shared" si="4"/>
        <v/>
      </c>
    </row>
    <row r="19" spans="2:44">
      <c r="C19" s="309"/>
      <c r="D19" s="309"/>
      <c r="E19" s="309"/>
      <c r="F19" s="309"/>
      <c r="G19" s="309"/>
      <c r="H19" s="309"/>
      <c r="I19" s="309"/>
      <c r="J19" s="309"/>
      <c r="K19" s="309"/>
      <c r="L19" s="309"/>
      <c r="M19" s="309"/>
      <c r="N19" s="309"/>
    </row>
    <row r="20" spans="2:44">
      <c r="C20" s="309"/>
      <c r="D20" s="309"/>
      <c r="E20" s="309"/>
      <c r="F20" s="309"/>
      <c r="G20" s="309"/>
      <c r="H20" s="309"/>
      <c r="I20" s="309"/>
      <c r="J20" s="309"/>
      <c r="K20" s="309"/>
      <c r="L20" s="309"/>
      <c r="M20" s="309"/>
      <c r="N20" s="309"/>
      <c r="AH20" s="8" t="s">
        <v>463</v>
      </c>
      <c r="AI20" s="8">
        <v>2.66</v>
      </c>
    </row>
    <row r="21" spans="2:44">
      <c r="C21" s="309"/>
      <c r="D21" s="309"/>
      <c r="E21" s="309"/>
      <c r="F21" s="309"/>
      <c r="G21" s="309"/>
      <c r="H21" s="309"/>
      <c r="I21" s="309"/>
      <c r="J21" s="309"/>
      <c r="K21" s="309"/>
      <c r="L21" s="309"/>
      <c r="M21" s="309"/>
      <c r="N21" s="309"/>
    </row>
    <row r="22" spans="2:44">
      <c r="C22" s="309"/>
      <c r="D22" s="309"/>
      <c r="E22" s="309"/>
      <c r="F22" s="309"/>
      <c r="G22" s="309"/>
      <c r="H22" s="309"/>
      <c r="I22" s="309"/>
      <c r="J22" s="309"/>
      <c r="K22" s="309"/>
      <c r="L22" s="309"/>
      <c r="M22" s="309"/>
      <c r="N22" s="309"/>
    </row>
    <row r="23" spans="2:44">
      <c r="C23" s="309"/>
      <c r="D23" s="309"/>
      <c r="E23" s="309"/>
      <c r="F23" s="309"/>
      <c r="G23" s="309"/>
      <c r="H23" s="309"/>
      <c r="I23" s="309"/>
      <c r="J23" s="309"/>
      <c r="K23" s="309"/>
      <c r="L23" s="309"/>
      <c r="M23" s="309"/>
      <c r="N23" s="309"/>
    </row>
    <row r="24" spans="2:44">
      <c r="C24" s="309"/>
      <c r="D24" s="309"/>
      <c r="E24" s="309"/>
      <c r="F24" s="309"/>
      <c r="G24" s="309"/>
      <c r="H24" s="309"/>
      <c r="I24" s="309"/>
      <c r="J24" s="309"/>
      <c r="K24" s="309"/>
      <c r="L24" s="309"/>
      <c r="M24" s="309"/>
      <c r="N24" s="309"/>
    </row>
    <row r="25" spans="2:44">
      <c r="C25" s="309"/>
      <c r="D25" s="309"/>
      <c r="E25" s="309"/>
      <c r="F25" s="309"/>
      <c r="G25" s="309"/>
      <c r="H25" s="309"/>
      <c r="I25" s="309"/>
      <c r="J25" s="309"/>
      <c r="K25" s="309"/>
      <c r="L25" s="309"/>
      <c r="M25" s="309"/>
      <c r="N25" s="309"/>
    </row>
    <row r="26" spans="2:44">
      <c r="C26" s="309"/>
      <c r="D26" s="309"/>
      <c r="E26" s="309"/>
      <c r="F26" s="309"/>
      <c r="G26" s="309"/>
      <c r="H26" s="309"/>
      <c r="I26" s="309"/>
      <c r="J26" s="309"/>
      <c r="K26" s="309"/>
      <c r="L26" s="309"/>
      <c r="M26" s="309"/>
      <c r="N26" s="309"/>
    </row>
    <row r="27" spans="2:44">
      <c r="C27" s="309"/>
      <c r="D27" s="309"/>
      <c r="E27" s="309"/>
      <c r="F27" s="309"/>
      <c r="G27" s="309"/>
      <c r="H27" s="309"/>
      <c r="I27" s="309"/>
      <c r="J27" s="309"/>
      <c r="K27" s="309"/>
      <c r="L27" s="309"/>
      <c r="M27" s="309"/>
      <c r="N27" s="309"/>
    </row>
    <row r="28" spans="2:44">
      <c r="C28" s="309"/>
      <c r="D28" s="309"/>
      <c r="E28" s="309"/>
      <c r="F28" s="309"/>
      <c r="G28" s="309"/>
      <c r="H28" s="309"/>
      <c r="I28" s="309"/>
      <c r="J28" s="309"/>
      <c r="K28" s="309"/>
      <c r="L28" s="309"/>
      <c r="M28" s="309"/>
      <c r="N28" s="309"/>
    </row>
    <row r="29" spans="2:44">
      <c r="C29" s="309"/>
      <c r="D29" s="309"/>
      <c r="E29" s="309"/>
      <c r="F29" s="309"/>
      <c r="G29" s="309"/>
      <c r="H29" s="309"/>
      <c r="I29" s="309"/>
      <c r="J29" s="309"/>
      <c r="K29" s="309"/>
      <c r="L29" s="309"/>
      <c r="M29" s="309"/>
      <c r="N29" s="309"/>
    </row>
    <row r="30" spans="2:44">
      <c r="C30" s="309"/>
      <c r="D30" s="309"/>
      <c r="E30" s="309"/>
      <c r="F30" s="309"/>
      <c r="G30" s="309"/>
      <c r="H30" s="309"/>
      <c r="I30" s="309"/>
      <c r="J30" s="309"/>
      <c r="K30" s="309"/>
      <c r="L30" s="309"/>
      <c r="M30" s="309"/>
      <c r="N30" s="309"/>
    </row>
    <row r="31" spans="2:44">
      <c r="B31" s="334" t="s">
        <v>429</v>
      </c>
      <c r="C31" s="10"/>
      <c r="D31" s="10"/>
      <c r="E31" s="10"/>
      <c r="F31" s="10"/>
      <c r="G31" s="10"/>
      <c r="H31" s="10"/>
      <c r="I31" s="10"/>
      <c r="J31" s="10"/>
      <c r="K31" s="10"/>
      <c r="L31" s="10"/>
      <c r="M31" s="10"/>
      <c r="N31" s="10"/>
    </row>
    <row r="32" spans="2:44">
      <c r="B32" s="331" t="s">
        <v>542</v>
      </c>
      <c r="C32" s="1531" t="str">
        <f>IF(C47&lt;&gt;"",AVERAGE(C48:L48),"")</f>
        <v/>
      </c>
      <c r="D32" s="1531"/>
      <c r="E32" s="332"/>
      <c r="F32" s="333" t="s">
        <v>421</v>
      </c>
      <c r="G32" s="333"/>
      <c r="H32" s="1531" t="str">
        <f>IF(C32="","",C32*3.27)</f>
        <v/>
      </c>
      <c r="I32" s="1531"/>
      <c r="J32" s="332"/>
      <c r="K32" s="333" t="s">
        <v>422</v>
      </c>
      <c r="L32" s="333"/>
      <c r="M32" s="1531" t="str">
        <f>IF(C32&lt;&gt;"",0,"")</f>
        <v/>
      </c>
      <c r="N32" s="1532"/>
    </row>
    <row r="33" spans="1:97" s="10" customFormat="1">
      <c r="AG33" s="2"/>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row>
    <row r="34" spans="1:97">
      <c r="AH34" s="8" t="s">
        <v>430</v>
      </c>
    </row>
    <row r="36" spans="1:97">
      <c r="AH36" s="8" t="s">
        <v>425</v>
      </c>
      <c r="AI36" s="200">
        <v>1</v>
      </c>
      <c r="AJ36" s="200">
        <f t="shared" ref="AJ36:AR36" si="5">AI36+1</f>
        <v>2</v>
      </c>
      <c r="AK36" s="200">
        <f t="shared" si="5"/>
        <v>3</v>
      </c>
      <c r="AL36" s="200">
        <f t="shared" si="5"/>
        <v>4</v>
      </c>
      <c r="AM36" s="200">
        <f t="shared" si="5"/>
        <v>5</v>
      </c>
      <c r="AN36" s="200">
        <f t="shared" si="5"/>
        <v>6</v>
      </c>
      <c r="AO36" s="200">
        <f t="shared" si="5"/>
        <v>7</v>
      </c>
      <c r="AP36" s="200">
        <f t="shared" si="5"/>
        <v>8</v>
      </c>
      <c r="AQ36" s="200">
        <f t="shared" si="5"/>
        <v>9</v>
      </c>
      <c r="AR36" s="200">
        <f t="shared" si="5"/>
        <v>10</v>
      </c>
    </row>
    <row r="37" spans="1:97">
      <c r="AH37" s="8" t="s">
        <v>426</v>
      </c>
      <c r="AI37" s="329" t="str">
        <f t="shared" ref="AI37:AR37" si="6">$H$32</f>
        <v/>
      </c>
      <c r="AJ37" s="329" t="str">
        <f t="shared" si="6"/>
        <v/>
      </c>
      <c r="AK37" s="329" t="str">
        <f t="shared" si="6"/>
        <v/>
      </c>
      <c r="AL37" s="329" t="str">
        <f t="shared" si="6"/>
        <v/>
      </c>
      <c r="AM37" s="329" t="str">
        <f t="shared" si="6"/>
        <v/>
      </c>
      <c r="AN37" s="329" t="str">
        <f t="shared" si="6"/>
        <v/>
      </c>
      <c r="AO37" s="329" t="str">
        <f t="shared" si="6"/>
        <v/>
      </c>
      <c r="AP37" s="329" t="str">
        <f t="shared" si="6"/>
        <v/>
      </c>
      <c r="AQ37" s="329" t="str">
        <f t="shared" si="6"/>
        <v/>
      </c>
      <c r="AR37" s="329" t="str">
        <f t="shared" si="6"/>
        <v/>
      </c>
    </row>
    <row r="38" spans="1:97">
      <c r="AH38" s="8" t="s">
        <v>287</v>
      </c>
      <c r="AI38" s="329">
        <f>AVERAGE(C48:L48)</f>
        <v>0</v>
      </c>
      <c r="AJ38" s="329">
        <f t="shared" ref="AJ38:AR38" si="7">$AI$38</f>
        <v>0</v>
      </c>
      <c r="AK38" s="329">
        <f t="shared" si="7"/>
        <v>0</v>
      </c>
      <c r="AL38" s="329">
        <f t="shared" si="7"/>
        <v>0</v>
      </c>
      <c r="AM38" s="329">
        <f t="shared" si="7"/>
        <v>0</v>
      </c>
      <c r="AN38" s="329">
        <f t="shared" si="7"/>
        <v>0</v>
      </c>
      <c r="AO38" s="329">
        <f t="shared" si="7"/>
        <v>0</v>
      </c>
      <c r="AP38" s="329">
        <f t="shared" si="7"/>
        <v>0</v>
      </c>
      <c r="AQ38" s="329">
        <f t="shared" si="7"/>
        <v>0</v>
      </c>
      <c r="AR38" s="329">
        <f t="shared" si="7"/>
        <v>0</v>
      </c>
    </row>
    <row r="39" spans="1:97">
      <c r="AH39" s="8" t="s">
        <v>431</v>
      </c>
      <c r="AI39" s="329" t="str">
        <f t="shared" ref="AI39:AR39" si="8">C48</f>
        <v>n/a</v>
      </c>
      <c r="AJ39" s="329">
        <f t="shared" si="8"/>
        <v>0</v>
      </c>
      <c r="AK39" s="329">
        <f t="shared" si="8"/>
        <v>0</v>
      </c>
      <c r="AL39" s="329">
        <f t="shared" si="8"/>
        <v>0</v>
      </c>
      <c r="AM39" s="329">
        <f t="shared" si="8"/>
        <v>0</v>
      </c>
      <c r="AN39" s="329">
        <f t="shared" si="8"/>
        <v>0</v>
      </c>
      <c r="AO39" s="329">
        <f t="shared" si="8"/>
        <v>0</v>
      </c>
      <c r="AP39" s="329">
        <f t="shared" si="8"/>
        <v>0</v>
      </c>
      <c r="AQ39" s="329">
        <f t="shared" si="8"/>
        <v>0</v>
      </c>
      <c r="AR39" s="329">
        <f t="shared" si="8"/>
        <v>0</v>
      </c>
    </row>
    <row r="40" spans="1:97">
      <c r="AH40" s="8" t="s">
        <v>428</v>
      </c>
      <c r="AI40" s="329" t="str">
        <f t="shared" ref="AI40:AR40" si="9">$M$32</f>
        <v/>
      </c>
      <c r="AJ40" s="329" t="str">
        <f t="shared" si="9"/>
        <v/>
      </c>
      <c r="AK40" s="329" t="str">
        <f t="shared" si="9"/>
        <v/>
      </c>
      <c r="AL40" s="329" t="str">
        <f t="shared" si="9"/>
        <v/>
      </c>
      <c r="AM40" s="329" t="str">
        <f t="shared" si="9"/>
        <v/>
      </c>
      <c r="AN40" s="329" t="str">
        <f t="shared" si="9"/>
        <v/>
      </c>
      <c r="AO40" s="329" t="str">
        <f t="shared" si="9"/>
        <v/>
      </c>
      <c r="AP40" s="329" t="str">
        <f t="shared" si="9"/>
        <v/>
      </c>
      <c r="AQ40" s="329" t="str">
        <f t="shared" si="9"/>
        <v/>
      </c>
      <c r="AR40" s="329" t="str">
        <f t="shared" si="9"/>
        <v/>
      </c>
    </row>
    <row r="46" spans="1:97" s="136" customFormat="1" ht="24.95" customHeight="1">
      <c r="A46" s="1363" t="s">
        <v>464</v>
      </c>
      <c r="B46" s="1536"/>
      <c r="C46" s="338">
        <v>1</v>
      </c>
      <c r="D46" s="338">
        <f t="shared" ref="D46:L46" si="10">C46+1</f>
        <v>2</v>
      </c>
      <c r="E46" s="338">
        <f t="shared" si="10"/>
        <v>3</v>
      </c>
      <c r="F46" s="338">
        <f t="shared" si="10"/>
        <v>4</v>
      </c>
      <c r="G46" s="338">
        <f t="shared" si="10"/>
        <v>5</v>
      </c>
      <c r="H46" s="338">
        <f t="shared" si="10"/>
        <v>6</v>
      </c>
      <c r="I46" s="338">
        <f t="shared" si="10"/>
        <v>7</v>
      </c>
      <c r="J46" s="338">
        <f t="shared" si="10"/>
        <v>8</v>
      </c>
      <c r="K46" s="338">
        <f t="shared" si="10"/>
        <v>9</v>
      </c>
      <c r="L46" s="338">
        <f t="shared" si="10"/>
        <v>10</v>
      </c>
      <c r="M46" s="337"/>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337"/>
      <c r="AT46" s="337"/>
      <c r="AU46" s="337"/>
      <c r="AV46" s="337"/>
      <c r="AW46" s="337"/>
      <c r="AX46" s="337"/>
      <c r="AY46" s="337"/>
      <c r="AZ46" s="337"/>
      <c r="BA46" s="337"/>
      <c r="BB46" s="337"/>
      <c r="BC46" s="337"/>
      <c r="BD46" s="337"/>
      <c r="BE46" s="337"/>
      <c r="BF46" s="337"/>
      <c r="BG46" s="337"/>
      <c r="BH46" s="337"/>
      <c r="BI46" s="337"/>
      <c r="BJ46" s="337"/>
      <c r="BK46" s="337"/>
      <c r="BL46" s="337"/>
      <c r="BM46" s="337"/>
      <c r="BN46" s="337"/>
      <c r="BO46" s="337"/>
      <c r="BP46" s="337"/>
      <c r="BQ46" s="337"/>
      <c r="BR46" s="337"/>
      <c r="BS46" s="337"/>
      <c r="BT46" s="337"/>
      <c r="BU46" s="337"/>
      <c r="BV46" s="337"/>
      <c r="BW46" s="337"/>
      <c r="BX46" s="337"/>
      <c r="BY46" s="337"/>
    </row>
    <row r="47" spans="1:97" s="136" customFormat="1" ht="23.25" customHeight="1">
      <c r="A47" s="1537" t="s">
        <v>200</v>
      </c>
      <c r="B47" s="1538"/>
      <c r="C47" s="357"/>
      <c r="D47" s="341"/>
      <c r="E47" s="341"/>
      <c r="F47" s="341"/>
      <c r="G47" s="341"/>
      <c r="H47" s="341"/>
      <c r="I47" s="341"/>
      <c r="J47" s="341"/>
      <c r="K47" s="341"/>
      <c r="L47" s="341"/>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c r="BQ47" s="337"/>
      <c r="BR47" s="337"/>
      <c r="BS47" s="337"/>
      <c r="BT47" s="337"/>
      <c r="BU47" s="337"/>
      <c r="BV47" s="337"/>
      <c r="BW47" s="337"/>
      <c r="BX47" s="337"/>
      <c r="BY47" s="337"/>
    </row>
    <row r="48" spans="1:97" s="136" customFormat="1" ht="24.95" customHeight="1">
      <c r="A48" s="350" t="s">
        <v>124</v>
      </c>
      <c r="B48" s="349" t="s">
        <v>439</v>
      </c>
      <c r="C48" s="347" t="s">
        <v>465</v>
      </c>
      <c r="D48" s="347">
        <f t="shared" ref="D48:L48" si="11">ABS(D47-C47)</f>
        <v>0</v>
      </c>
      <c r="E48" s="347">
        <f t="shared" si="11"/>
        <v>0</v>
      </c>
      <c r="F48" s="347">
        <f t="shared" si="11"/>
        <v>0</v>
      </c>
      <c r="G48" s="347">
        <f t="shared" si="11"/>
        <v>0</v>
      </c>
      <c r="H48" s="347">
        <f t="shared" si="11"/>
        <v>0</v>
      </c>
      <c r="I48" s="347">
        <f t="shared" si="11"/>
        <v>0</v>
      </c>
      <c r="J48" s="347">
        <f t="shared" si="11"/>
        <v>0</v>
      </c>
      <c r="K48" s="347">
        <f t="shared" si="11"/>
        <v>0</v>
      </c>
      <c r="L48" s="347">
        <f t="shared" si="11"/>
        <v>0</v>
      </c>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7"/>
      <c r="BR48" s="337"/>
      <c r="BS48" s="337"/>
      <c r="BT48" s="337"/>
      <c r="BU48" s="337"/>
      <c r="BV48" s="337"/>
      <c r="BW48" s="337"/>
      <c r="BX48" s="337"/>
      <c r="BY48" s="337"/>
    </row>
    <row r="49" spans="1:44">
      <c r="C49" s="351" t="str">
        <f>IF(C48&lt;&gt;"",IF(OR(C47&gt;$H$12,C47&lt;$M$12),"**",""),"")</f>
        <v/>
      </c>
      <c r="D49" s="351" t="str">
        <f t="shared" ref="D49:L49" si="12">IF(D48&lt;&gt;"",IF(OR(D48&gt;$H$32,D47&gt;$H$12,D47&lt;$M$12),"**",""),"")</f>
        <v/>
      </c>
      <c r="E49" s="351" t="str">
        <f t="shared" si="12"/>
        <v/>
      </c>
      <c r="F49" s="351" t="str">
        <f t="shared" si="12"/>
        <v/>
      </c>
      <c r="G49" s="351" t="str">
        <f t="shared" si="12"/>
        <v/>
      </c>
      <c r="H49" s="351" t="str">
        <f t="shared" si="12"/>
        <v/>
      </c>
      <c r="I49" s="351" t="str">
        <f t="shared" si="12"/>
        <v/>
      </c>
      <c r="J49" s="351" t="str">
        <f t="shared" si="12"/>
        <v/>
      </c>
      <c r="K49" s="351" t="str">
        <f t="shared" si="12"/>
        <v/>
      </c>
      <c r="L49" s="351" t="str">
        <f t="shared" si="12"/>
        <v/>
      </c>
      <c r="M49" s="351"/>
      <c r="N49" s="351"/>
      <c r="O49" s="351"/>
      <c r="P49" s="351"/>
      <c r="Q49" s="351"/>
      <c r="R49" s="351"/>
      <c r="S49" s="351"/>
      <c r="T49" s="351"/>
      <c r="U49" s="351"/>
      <c r="V49" s="351"/>
      <c r="W49" s="351"/>
      <c r="X49" s="351"/>
      <c r="Y49" s="351"/>
      <c r="Z49" s="351"/>
      <c r="AA49" s="351"/>
      <c r="AB49" s="351"/>
      <c r="AC49" s="351"/>
      <c r="AD49" s="351"/>
      <c r="AE49" s="351"/>
      <c r="AF49" s="351"/>
      <c r="AH49" s="337"/>
      <c r="AI49" s="337"/>
      <c r="AJ49" s="337"/>
      <c r="AK49" s="337"/>
      <c r="AL49" s="337"/>
      <c r="AM49" s="337"/>
      <c r="AN49" s="337"/>
      <c r="AO49" s="337"/>
      <c r="AP49" s="337"/>
      <c r="AQ49" s="337"/>
      <c r="AR49" s="337"/>
    </row>
    <row r="50" spans="1:44">
      <c r="C50" s="10" t="s">
        <v>440</v>
      </c>
      <c r="AH50" s="337"/>
      <c r="AI50" s="337"/>
      <c r="AJ50" s="337"/>
      <c r="AK50" s="337"/>
      <c r="AL50" s="337"/>
      <c r="AM50" s="337"/>
      <c r="AN50" s="337"/>
      <c r="AO50" s="337"/>
      <c r="AP50" s="337"/>
      <c r="AQ50" s="337"/>
      <c r="AR50" s="337"/>
    </row>
    <row r="52" spans="1:44" ht="20.25">
      <c r="A52" s="78"/>
      <c r="B52" s="1535" t="s">
        <v>466</v>
      </c>
      <c r="C52" s="1535"/>
      <c r="D52" s="1535"/>
      <c r="E52" s="1535"/>
      <c r="F52" s="1535"/>
      <c r="G52" s="1535"/>
      <c r="H52" s="1535"/>
      <c r="I52" s="1535"/>
      <c r="J52" s="1535"/>
      <c r="K52" s="1535"/>
      <c r="L52" s="1535"/>
      <c r="M52" s="1535"/>
      <c r="N52" s="1535"/>
      <c r="O52" s="1535"/>
      <c r="P52" s="1535"/>
      <c r="Q52" s="1535"/>
      <c r="R52" s="1535"/>
      <c r="S52" s="1535"/>
      <c r="T52" s="1535"/>
      <c r="U52" s="1535"/>
      <c r="V52" s="1535"/>
      <c r="W52" s="1535"/>
      <c r="X52" s="1535"/>
      <c r="Y52" s="1535"/>
      <c r="Z52" s="1535"/>
      <c r="AA52" s="80"/>
    </row>
    <row r="53" spans="1:44">
      <c r="A53" s="78"/>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80"/>
    </row>
    <row r="54" spans="1:44">
      <c r="A54" s="72"/>
      <c r="B54" s="2" t="s">
        <v>467</v>
      </c>
      <c r="G54" s="2" t="str">
        <f>IF(L47&lt;&gt;"",IF(OR(C49&lt;&gt;"",D49&lt;&gt;"",E49&lt;&gt;"",F49&lt;&gt;"",G49&lt;&gt;"",H49&lt;&gt;"",I49&lt;&gt;"",J49&lt;&gt;"",K49&lt;&gt;"",L49&lt;&gt;""),"No","Yes"),"")</f>
        <v/>
      </c>
      <c r="L54" s="2" t="s">
        <v>468</v>
      </c>
      <c r="R54" s="1494" t="str">
        <f>IF(L47&lt;&gt;"",STDEV(C47:L47)*6/(R9-W9)*100,"")</f>
        <v/>
      </c>
      <c r="S54" s="1494"/>
      <c r="T54" s="213"/>
      <c r="U54" s="213"/>
      <c r="W54" s="2" t="str">
        <f>IF(R54&lt;&gt;"",IF(R54&gt;30,"Reject","Accept"),"")</f>
        <v/>
      </c>
      <c r="AA54" s="73"/>
    </row>
    <row r="55" spans="1:44">
      <c r="A55" s="72"/>
      <c r="AA55" s="73"/>
    </row>
    <row r="56" spans="1:44">
      <c r="A56" s="72"/>
      <c r="B56" s="2" t="s">
        <v>469</v>
      </c>
      <c r="AA56" s="73"/>
    </row>
    <row r="57" spans="1:44">
      <c r="A57" s="75"/>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7"/>
    </row>
  </sheetData>
  <customSheetViews>
    <customSheetView guid="{4386EC60-C10A-4757-8A9B-A7E03A340F6B}" showPageBreaks="1" printArea="1" topLeftCell="A34">
      <selection activeCell="Q25" sqref="Q25"/>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17">
    <mergeCell ref="A7:J7"/>
    <mergeCell ref="Q5:X5"/>
    <mergeCell ref="D1:AA3"/>
    <mergeCell ref="A4:P4"/>
    <mergeCell ref="A5:P5"/>
    <mergeCell ref="R54:S54"/>
    <mergeCell ref="H12:I12"/>
    <mergeCell ref="M12:N12"/>
    <mergeCell ref="R9:V9"/>
    <mergeCell ref="H32:I32"/>
    <mergeCell ref="M32:N32"/>
    <mergeCell ref="B52:Z52"/>
    <mergeCell ref="C12:D12"/>
    <mergeCell ref="W9:AA9"/>
    <mergeCell ref="A46:B46"/>
    <mergeCell ref="A47:B47"/>
    <mergeCell ref="C32:D32"/>
  </mergeCells>
  <phoneticPr fontId="28" type="noConversion"/>
  <printOptions horizontalCentered="1" verticalCentered="1"/>
  <pageMargins left="0.17" right="0.25" top="0.41" bottom="0.68" header="0.17" footer="0.16"/>
  <pageSetup scale="80" orientation="portrait" r:id="rId2"/>
  <headerFooter alignWithMargins="0">
    <oddHeader xml:space="preserve">&amp;C&amp;"Calibri,Regular"&amp;K000000Banks Tech Classification - Restricted&amp;1#
&amp;11 </oddHeader>
    <oddFooter>&amp;LDoc #50303&amp;CPrinted: &amp;D&amp;T&amp;RPage: &amp;P of &amp;N</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customSheetViews>
    <customSheetView guid="{4386EC60-C10A-4757-8A9B-A7E03A340F6B}" state="veryHidden">
      <pageMargins left="0.7" right="0.7" top="0.75" bottom="0.75" header="0.3" footer="0.3"/>
    </customSheetView>
  </customSheetViews>
  <pageMargins left="0.7" right="0.7" top="0.75" bottom="0.75" header="0.3" footer="0.3"/>
  <pageSetup orientation="portrait" horizontalDpi="4294967293" verticalDpi="4294967293" r:id="rId1"/>
  <headerFooter>
    <oddHeader>&amp;C&amp;"Calibri"&amp;10&amp;K000000Oshkosh Corporation Classification - Restricted&amp;1#_x000D_&amp;"Calibri"&amp;11&amp;K000000&amp;"calibri,Regular"&amp;10</oddHeader>
    <evenHeader>&amp;C&amp;"calibri,Regular"&amp;10Oshkosh Corporation Classification: Unrestricted</evenHeader>
    <firstHeader>&amp;C&amp;"calibri,Regular"&amp;10Oshkosh Corporation Classification: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42ED37112FDD4ABFF2EBD704FAB22F" ma:contentTypeVersion="16" ma:contentTypeDescription="Create a new document." ma:contentTypeScope="" ma:versionID="03e6de2a3d71671be6e4e1f4c72aee7f">
  <xsd:schema xmlns:xsd="http://www.w3.org/2001/XMLSchema" xmlns:xs="http://www.w3.org/2001/XMLSchema" xmlns:p="http://schemas.microsoft.com/office/2006/metadata/properties" xmlns:ns2="93d36b90-9905-413d-a7ee-46ec9a7dfc90" xmlns:ns3="0d211f1a-9b5f-4990-bf56-c98b63c9d225" xmlns:ns4="http://schemas.microsoft.com/sharepoint/v4" targetNamespace="http://schemas.microsoft.com/office/2006/metadata/properties" ma:root="true" ma:fieldsID="757717767580712355a82b090a2d3e6c" ns2:_="" ns3:_="" ns4:_="">
    <xsd:import namespace="93d36b90-9905-413d-a7ee-46ec9a7dfc90"/>
    <xsd:import namespace="0d211f1a-9b5f-4990-bf56-c98b63c9d225"/>
    <xsd:import namespace="http://schemas.microsoft.com/sharepoint/v4"/>
    <xsd:element name="properties">
      <xsd:complexType>
        <xsd:sequence>
          <xsd:element name="documentManagement">
            <xsd:complexType>
              <xsd:all>
                <xsd:element ref="ns2:File" minOccurs="0"/>
                <xsd:element ref="ns2:Category"/>
                <xsd:element ref="ns2:Sub_x002d_Category" minOccurs="0"/>
                <xsd:element ref="ns2:Category0" minOccurs="0"/>
                <xsd:element ref="ns2:File_x0020_Status"/>
                <xsd:element ref="ns3:SharedWithUsers" minOccurs="0"/>
                <xsd:element ref="ns2:Review_x0020_Date_x0020__x0028_Most_x0020_Recent_x0029_"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d36b90-9905-413d-a7ee-46ec9a7dfc90" elementFormDefault="qualified">
    <xsd:import namespace="http://schemas.microsoft.com/office/2006/documentManagement/types"/>
    <xsd:import namespace="http://schemas.microsoft.com/office/infopath/2007/PartnerControls"/>
    <xsd:element name="File" ma:index="8" nillable="true" ma:displayName="File" ma:internalName="File">
      <xsd:simpleType>
        <xsd:restriction base="dms:Text">
          <xsd:maxLength value="255"/>
        </xsd:restriction>
      </xsd:simpleType>
    </xsd:element>
    <xsd:element name="Category" ma:index="9" ma:displayName="Document Type" ma:format="Dropdown" ma:internalName="Category">
      <xsd:simpleType>
        <xsd:restriction base="dms:Choice">
          <xsd:enumeration value="Forms - External"/>
          <xsd:enumeration value="Forms - Internal"/>
          <xsd:enumeration value="Job Descriptions"/>
          <xsd:enumeration value="Procedures"/>
          <xsd:enumeration value="Reference Guides - Corporate SQE"/>
          <xsd:enumeration value="Reference Guides - Internal"/>
          <xsd:enumeration value="Reference Guides - Supplier"/>
          <xsd:enumeration value="References - Segment Specific"/>
          <xsd:enumeration value="Supplier Quality Manual"/>
          <xsd:enumeration value="Training - Internal (In Person)"/>
          <xsd:enumeration value="Training - External (In Person)"/>
        </xsd:restriction>
      </xsd:simpleType>
    </xsd:element>
    <xsd:element name="Sub_x002d_Category" ma:index="10" nillable="true" ma:displayName="Sub-Category" ma:format="Dropdown" ma:hidden="true" ma:internalName="Sub_x002d_Category" ma:readOnly="false">
      <xsd:simpleType>
        <xsd:restriction base="dms:Choice">
          <xsd:enumeration value="Supplier Quality Manual"/>
        </xsd:restriction>
      </xsd:simpleType>
    </xsd:element>
    <xsd:element name="Category0" ma:index="11" nillable="true" ma:displayName="Category" ma:format="Dropdown" ma:internalName="Category0">
      <xsd:simpleType>
        <xsd:restriction base="dms:Choice">
          <xsd:enumeration value="8D"/>
          <xsd:enumeration value="Audit"/>
          <xsd:enumeration value="Change Request"/>
          <xsd:enumeration value="CL1/CL2/FLC"/>
          <xsd:enumeration value="GSQM"/>
          <xsd:enumeration value="Job Descriptions"/>
          <xsd:enumeration value="PPAP"/>
          <xsd:enumeration value="Reporting"/>
          <xsd:enumeration value="Single Point Lesson (SPL)"/>
          <xsd:enumeration value="SPD"/>
          <xsd:enumeration value="PIP"/>
          <xsd:enumeration value="Technical Review"/>
          <xsd:enumeration value="TEMPLATES"/>
          <xsd:enumeration value="Training"/>
        </xsd:restriction>
      </xsd:simpleType>
    </xsd:element>
    <xsd:element name="File_x0020_Status" ma:index="17" ma:displayName="File Status" ma:default="Active" ma:format="Dropdown" ma:internalName="File_x0020_Status">
      <xsd:simpleType>
        <xsd:restriction base="dms:Choice">
          <xsd:enumeration value="Active"/>
          <xsd:enumeration value="Archive"/>
          <xsd:enumeration value="Working"/>
        </xsd:restriction>
      </xsd:simpleType>
    </xsd:element>
    <xsd:element name="Review_x0020_Date_x0020__x0028_Most_x0020_Recent_x0029_" ma:index="19" nillable="true" ma:displayName="Review Date (Most Recent)" ma:description="Date that this document was last reviewed by the Supplier Quality Council." ma:format="DateOnly" ma:internalName="Review_x0020_Date_x0020__x0028_Most_x0020_Recent_x0029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d211f1a-9b5f-4990-bf56-c98b63c9d225" elementFormDefault="qualified">
    <xsd:import namespace="http://schemas.microsoft.com/office/2006/documentManagement/types"/>
    <xsd:import namespace="http://schemas.microsoft.com/office/infopath/2007/PartnerControls"/>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 xmlns="93d36b90-9905-413d-a7ee-46ec9a7dfc90">Forms - External</Category>
    <Category0 xmlns="93d36b90-9905-413d-a7ee-46ec9a7dfc90">PPAP</Category0>
    <File xmlns="93d36b90-9905-413d-a7ee-46ec9a7dfc90" xsi:nil="true"/>
    <File_x0020_Status xmlns="93d36b90-9905-413d-a7ee-46ec9a7dfc90">Active</File_x0020_Status>
    <Sub_x002d_Category xmlns="93d36b90-9905-413d-a7ee-46ec9a7dfc90" xsi:nil="true"/>
    <IconOverlay xmlns="http://schemas.microsoft.com/sharepoint/v4" xsi:nil="true"/>
    <Review_x0020_Date_x0020__x0028_Most_x0020_Recent_x0029_ xmlns="93d36b90-9905-413d-a7ee-46ec9a7dfc90">2020-10-01T05:00:00+00:00</Review_x0020_Date_x0020__x0028_Most_x0020_Recent_x0029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EA7F7B8-EEF7-433B-936C-D32EA7377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d36b90-9905-413d-a7ee-46ec9a7dfc90"/>
    <ds:schemaRef ds:uri="0d211f1a-9b5f-4990-bf56-c98b63c9d22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E98972-9A5E-4316-B0FD-35C4884164CE}">
  <ds:schemaRefs>
    <ds:schemaRef ds:uri="http://schemas.microsoft.com/office/2006/documentManagement/types"/>
    <ds:schemaRef ds:uri="http://schemas.microsoft.com/office/2006/metadata/properties"/>
    <ds:schemaRef ds:uri="http://schemas.microsoft.com/sharepoint/v4"/>
    <ds:schemaRef ds:uri="http://purl.org/dc/terms/"/>
    <ds:schemaRef ds:uri="http://schemas.openxmlformats.org/package/2006/metadata/core-properties"/>
    <ds:schemaRef ds:uri="93d36b90-9905-413d-a7ee-46ec9a7dfc90"/>
    <ds:schemaRef ds:uri="http://purl.org/dc/dcmitype/"/>
    <ds:schemaRef ds:uri="http://schemas.microsoft.com/office/infopath/2007/PartnerControls"/>
    <ds:schemaRef ds:uri="0d211f1a-9b5f-4990-bf56-c98b63c9d225"/>
    <ds:schemaRef ds:uri="http://www.w3.org/XML/1998/namespace"/>
    <ds:schemaRef ds:uri="http://purl.org/dc/elements/1.1/"/>
  </ds:schemaRefs>
</ds:datastoreItem>
</file>

<file path=customXml/itemProps3.xml><?xml version="1.0" encoding="utf-8"?>
<ds:datastoreItem xmlns:ds="http://schemas.openxmlformats.org/officeDocument/2006/customXml" ds:itemID="{AADCD28F-2382-4EA0-B0BE-433520D36548}">
  <ds:schemaRefs>
    <ds:schemaRef ds:uri="http://schemas.microsoft.com/sharepoint/v3/contenttype/forms"/>
  </ds:schemaRefs>
</ds:datastoreItem>
</file>

<file path=customXml/itemProps4.xml><?xml version="1.0" encoding="utf-8"?>
<ds:datastoreItem xmlns:ds="http://schemas.openxmlformats.org/officeDocument/2006/customXml" ds:itemID="{7462A718-6405-42D9-9CAA-D4F8E32DF2D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50</vt:i4>
      </vt:variant>
    </vt:vector>
  </HeadingPairs>
  <TitlesOfParts>
    <vt:vector size="89" baseType="lpstr">
      <vt:lpstr>COVER</vt:lpstr>
      <vt:lpstr>INTRO</vt:lpstr>
      <vt:lpstr>PPAP REQUIREMENTS</vt:lpstr>
      <vt:lpstr>LABELING</vt:lpstr>
      <vt:lpstr>PSW</vt:lpstr>
      <vt:lpstr>C of C Template</vt:lpstr>
      <vt:lpstr>PPAP CHECK LIST</vt:lpstr>
      <vt:lpstr>DIMENSIONAL</vt:lpstr>
      <vt:lpstr>PRINT NOTES</vt:lpstr>
      <vt:lpstr>DESIGN RECORD</vt:lpstr>
      <vt:lpstr>MATL CERT</vt:lpstr>
      <vt:lpstr>QLDs</vt:lpstr>
      <vt:lpstr>PRINT NOTES - Performance Tests</vt:lpstr>
      <vt:lpstr>PRINT NOTES - Defense PAINT</vt:lpstr>
      <vt:lpstr>PRINT NOTES- Defense PLATING  </vt:lpstr>
      <vt:lpstr>PRINT NOTES - WELDING</vt:lpstr>
      <vt:lpstr>Criticality Matrix</vt:lpstr>
      <vt:lpstr>Severity ratings </vt:lpstr>
      <vt:lpstr>Occurrence ratings</vt:lpstr>
      <vt:lpstr>Detection ratings</vt:lpstr>
      <vt:lpstr>DFMEA</vt:lpstr>
      <vt:lpstr>FLOW</vt:lpstr>
      <vt:lpstr>PFMEA </vt:lpstr>
      <vt:lpstr>CPLAN</vt:lpstr>
      <vt:lpstr>MASTER SAMPLE PHOTO</vt:lpstr>
      <vt:lpstr>UID TRACEABILITY LABEL</vt:lpstr>
      <vt:lpstr>LABEL PHOTO</vt:lpstr>
      <vt:lpstr>PACKAGING</vt:lpstr>
      <vt:lpstr>TOOLING</vt:lpstr>
      <vt:lpstr>CAPABILITY STUDY</vt:lpstr>
      <vt:lpstr>GR&amp;R ATT(Analytic)</vt:lpstr>
      <vt:lpstr>Graph</vt:lpstr>
      <vt:lpstr>GR&amp;R ATT(Risk)</vt:lpstr>
      <vt:lpstr>GR&amp;R VAR(TV)</vt:lpstr>
      <vt:lpstr>GR&amp;R VAR(Tol)</vt:lpstr>
      <vt:lpstr>GR&amp;R ANOVA</vt:lpstr>
      <vt:lpstr>Graphical</vt:lpstr>
      <vt:lpstr>GR&amp;R X&amp;R</vt:lpstr>
      <vt:lpstr>Gage R</vt:lpstr>
      <vt:lpstr>'C of C Template'!Print_Area</vt:lpstr>
      <vt:lpstr>'CAPABILITY STUDY'!Print_Area</vt:lpstr>
      <vt:lpstr>COVER!Print_Area</vt:lpstr>
      <vt:lpstr>CPLAN!Print_Area</vt:lpstr>
      <vt:lpstr>'Criticality Matrix'!Print_Area</vt:lpstr>
      <vt:lpstr>'Detection ratings'!Print_Area</vt:lpstr>
      <vt:lpstr>DIMENSIONAL!Print_Area</vt:lpstr>
      <vt:lpstr>FLOW!Print_Area</vt:lpstr>
      <vt:lpstr>'Gage R'!Print_Area</vt:lpstr>
      <vt:lpstr>'GR&amp;R ANOVA'!Print_Area</vt:lpstr>
      <vt:lpstr>'GR&amp;R ATT(Analytic)'!Print_Area</vt:lpstr>
      <vt:lpstr>'GR&amp;R ATT(Risk)'!Print_Area</vt:lpstr>
      <vt:lpstr>'GR&amp;R VAR(Tol)'!Print_Area</vt:lpstr>
      <vt:lpstr>'GR&amp;R VAR(TV)'!Print_Area</vt:lpstr>
      <vt:lpstr>'GR&amp;R X&amp;R'!Print_Area</vt:lpstr>
      <vt:lpstr>Graph!Print_Area</vt:lpstr>
      <vt:lpstr>Graphical!Print_Area</vt:lpstr>
      <vt:lpstr>INTRO!Print_Area</vt:lpstr>
      <vt:lpstr>'LABEL PHOTO'!Print_Area</vt:lpstr>
      <vt:lpstr>LABELING!Print_Area</vt:lpstr>
      <vt:lpstr>'MASTER SAMPLE PHOTO'!Print_Area</vt:lpstr>
      <vt:lpstr>'Occurrence ratings'!Print_Area</vt:lpstr>
      <vt:lpstr>PACKAGING!Print_Area</vt:lpstr>
      <vt:lpstr>'PFMEA '!Print_Area</vt:lpstr>
      <vt:lpstr>'PPAP CHECK LIST'!Print_Area</vt:lpstr>
      <vt:lpstr>'PPAP REQUIREMENTS'!Print_Area</vt:lpstr>
      <vt:lpstr>'PRINT NOTES'!Print_Area</vt:lpstr>
      <vt:lpstr>'PRINT NOTES - Defense PAINT'!Print_Area</vt:lpstr>
      <vt:lpstr>'PRINT NOTES - Performance Tests'!Print_Area</vt:lpstr>
      <vt:lpstr>'PRINT NOTES - WELDING'!Print_Area</vt:lpstr>
      <vt:lpstr>PSW!Print_Area</vt:lpstr>
      <vt:lpstr>'Severity ratings '!Print_Area</vt:lpstr>
      <vt:lpstr>TOOLING!Print_Area</vt:lpstr>
      <vt:lpstr>'UID TRACEABILITY LABEL'!Print_Area</vt:lpstr>
      <vt:lpstr>CPLAN!Print_Titles</vt:lpstr>
      <vt:lpstr>DIMENSIONAL!Print_Titles</vt:lpstr>
      <vt:lpstr>FLOW!Print_Titles</vt:lpstr>
      <vt:lpstr>'GR&amp;R ANOVA'!Print_Titles</vt:lpstr>
      <vt:lpstr>'GR&amp;R ATT(Risk)'!Print_Titles</vt:lpstr>
      <vt:lpstr>'GR&amp;R X&amp;R'!Print_Titles</vt:lpstr>
      <vt:lpstr>Graphical!Print_Titles</vt:lpstr>
      <vt:lpstr>'MASTER SAMPLE PHOTO'!Print_Titles</vt:lpstr>
      <vt:lpstr>PACKAGING!Print_Titles</vt:lpstr>
      <vt:lpstr>'PPAP CHECK LIST'!Print_Titles</vt:lpstr>
      <vt:lpstr>'PRINT NOTES'!Print_Titles</vt:lpstr>
      <vt:lpstr>'PRINT NOTES - Defense PAINT'!Print_Titles</vt:lpstr>
      <vt:lpstr>'PRINT NOTES - Performance Tests'!Print_Titles</vt:lpstr>
      <vt:lpstr>'PRINT NOTES - WELDING'!Print_Titles</vt:lpstr>
      <vt:lpstr>TOOLING!Print_Titles</vt:lpstr>
      <vt:lpstr>'UID TRACEABILITY LABEL'!Print_Titles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PPAP Workbook Rev 2.1 2020.1001</dc:title>
  <dc:creator>Ken Ferber</dc:creator>
  <cp:lastModifiedBy>Kevin McCutcheon</cp:lastModifiedBy>
  <cp:lastPrinted>2022-10-28T19:17:40Z</cp:lastPrinted>
  <dcterms:created xsi:type="dcterms:W3CDTF">2017-06-09T16:46:47Z</dcterms:created>
  <dcterms:modified xsi:type="dcterms:W3CDTF">2022-10-28T19:18:26Z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7b6232ab-cf3e-45d2-8329-5c15a59b108c</vt:lpwstr>
  </property>
  <property fmtid="{D5CDD505-2E9C-101B-9397-08002B2CF9AE}" pid="3" name="OshkoshCorporationClassification">
    <vt:lpwstr>Unrestricted</vt:lpwstr>
  </property>
  <property fmtid="{D5CDD505-2E9C-101B-9397-08002B2CF9AE}" pid="4" name="OshkoshCorporationVisual Marking">
    <vt:lpwstr>NO</vt:lpwstr>
  </property>
  <property fmtid="{D5CDD505-2E9C-101B-9397-08002B2CF9AE}" pid="5" name="ContentTypeId">
    <vt:lpwstr>0x0101002542ED37112FDD4ABFF2EBD704FAB22F</vt:lpwstr>
  </property>
  <property fmtid="{D5CDD505-2E9C-101B-9397-08002B2CF9AE}" pid="6" name="MSIP_Label_9416ae3b-2779-4e2c-b50c-f09de060677f_Enabled">
    <vt:lpwstr>true</vt:lpwstr>
  </property>
  <property fmtid="{D5CDD505-2E9C-101B-9397-08002B2CF9AE}" pid="7" name="MSIP_Label_9416ae3b-2779-4e2c-b50c-f09de060677f_SetDate">
    <vt:lpwstr>2021-08-27T11:27:05Z</vt:lpwstr>
  </property>
  <property fmtid="{D5CDD505-2E9C-101B-9397-08002B2CF9AE}" pid="8" name="MSIP_Label_9416ae3b-2779-4e2c-b50c-f09de060677f_Method">
    <vt:lpwstr>Standard</vt:lpwstr>
  </property>
  <property fmtid="{D5CDD505-2E9C-101B-9397-08002B2CF9AE}" pid="9" name="MSIP_Label_9416ae3b-2779-4e2c-b50c-f09de060677f_Name">
    <vt:lpwstr>9416ae3b-2779-4e2c-b50c-f09de060677f</vt:lpwstr>
  </property>
  <property fmtid="{D5CDD505-2E9C-101B-9397-08002B2CF9AE}" pid="10" name="MSIP_Label_9416ae3b-2779-4e2c-b50c-f09de060677f_SiteId">
    <vt:lpwstr>1d844aaf-abdd-4241-8239-4a5e7b69a3e0</vt:lpwstr>
  </property>
  <property fmtid="{D5CDD505-2E9C-101B-9397-08002B2CF9AE}" pid="11" name="MSIP_Label_9416ae3b-2779-4e2c-b50c-f09de060677f_ContentBits">
    <vt:lpwstr>1</vt:lpwstr>
  </property>
</Properties>
</file>